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Rekapitulace stavby" sheetId="1" r:id="rId1"/>
    <sheet name="1 - Římov-muzeum poutnictví" sheetId="2" r:id="rId2"/>
    <sheet name="elektro" sheetId="3" r:id="rId3"/>
    <sheet name="767 - Vyztužení stropu" sheetId="4" r:id="rId4"/>
  </sheets>
  <definedNames>
    <definedName name="_xlnm._FilterDatabase" localSheetId="3">'767 - Vyztužení stropu'!$C$79:$K$89</definedName>
    <definedName name="_xlnm.Print_Titles" localSheetId="1">'1 - Římov-muzeum poutnictví'!$131:$131</definedName>
    <definedName name="_xlnm.Print_Titles" localSheetId="3">'767 - Vyztužení stropu'!$79:$79</definedName>
    <definedName name="_xlnm.Print_Titles" localSheetId="0">'Rekapitulace stavby'!$85:$85</definedName>
    <definedName name="_xlnm.Print_Area" localSheetId="1">'1 - Římov-muzeum poutnictví'!$C$4:$Q$70,'1 - Římov-muzeum poutnictví'!$C$76:$Q$115,'1 - Římov-muzeum poutnictví'!$C$121:$Q$496</definedName>
    <definedName name="_xlnm.Print_Area" localSheetId="3">'767 - Vyztužení stropu'!$C$67:$K$89</definedName>
    <definedName name="_xlnm.Print_Area" localSheetId="0">'Rekapitulace stavby'!$C$4:$AP$70,'Rekapitulace stavby'!$C$76:$AP$92</definedName>
  </definedNames>
  <calcPr calcId="145621"/>
</workbook>
</file>

<file path=xl/calcChain.xml><?xml version="1.0" encoding="utf-8"?>
<calcChain xmlns="http://schemas.openxmlformats.org/spreadsheetml/2006/main">
  <c r="K287" i="2" l="1"/>
  <c r="K174" i="2"/>
  <c r="K171" i="2" l="1"/>
  <c r="K170" i="2"/>
  <c r="K167" i="2" s="1"/>
  <c r="K155" i="2"/>
  <c r="K153" i="2" s="1"/>
  <c r="H89" i="4"/>
  <c r="H87" i="4" s="1"/>
  <c r="H85" i="4"/>
  <c r="H86" i="4"/>
  <c r="H84" i="4"/>
  <c r="H82" i="4" s="1"/>
  <c r="K451" i="2"/>
  <c r="K450" i="2" s="1"/>
  <c r="K449" i="2"/>
  <c r="K448" i="2" s="1"/>
  <c r="K445" i="2"/>
  <c r="K289" i="2"/>
  <c r="K288" i="2" s="1"/>
  <c r="K284" i="2"/>
  <c r="BK87" i="4" l="1"/>
  <c r="BI87" i="4"/>
  <c r="BH87" i="4"/>
  <c r="BG87" i="4"/>
  <c r="BF87" i="4"/>
  <c r="BE87" i="4"/>
  <c r="T87" i="4"/>
  <c r="R87" i="4"/>
  <c r="P87" i="4"/>
  <c r="J87" i="4"/>
  <c r="BK85" i="4"/>
  <c r="BI85" i="4"/>
  <c r="BH85" i="4"/>
  <c r="BG85" i="4"/>
  <c r="BF85" i="4"/>
  <c r="BE85" i="4"/>
  <c r="T85" i="4"/>
  <c r="R85" i="4"/>
  <c r="P85" i="4"/>
  <c r="J85" i="4"/>
  <c r="BK82" i="4"/>
  <c r="BI82" i="4"/>
  <c r="BH82" i="4"/>
  <c r="F36" i="4" s="1"/>
  <c r="BG82" i="4"/>
  <c r="BF82" i="4"/>
  <c r="BE82" i="4"/>
  <c r="J33" i="4" s="1"/>
  <c r="T82" i="4"/>
  <c r="R82" i="4"/>
  <c r="P82" i="4"/>
  <c r="J82" i="4"/>
  <c r="J77" i="4"/>
  <c r="F77" i="4"/>
  <c r="J76" i="4"/>
  <c r="F76" i="4"/>
  <c r="F74" i="4"/>
  <c r="E72" i="4"/>
  <c r="E70" i="4"/>
  <c r="J55" i="4"/>
  <c r="F55" i="4"/>
  <c r="J54" i="4"/>
  <c r="F54" i="4"/>
  <c r="J52" i="4"/>
  <c r="F52" i="4"/>
  <c r="E50" i="4"/>
  <c r="E48" i="4"/>
  <c r="J37" i="4"/>
  <c r="J36" i="4"/>
  <c r="J35" i="4"/>
  <c r="G23" i="3"/>
  <c r="G21" i="3"/>
  <c r="G18" i="3"/>
  <c r="G16" i="3"/>
  <c r="G15" i="3"/>
  <c r="G14" i="3"/>
  <c r="G13" i="3"/>
  <c r="G12" i="3"/>
  <c r="G11" i="3"/>
  <c r="G10" i="3"/>
  <c r="G9" i="3"/>
  <c r="G8" i="3"/>
  <c r="G7" i="3"/>
  <c r="BK489" i="2"/>
  <c r="BI489" i="2"/>
  <c r="BH489" i="2"/>
  <c r="BG489" i="2"/>
  <c r="BF489" i="2"/>
  <c r="AA489" i="2"/>
  <c r="Y489" i="2"/>
  <c r="W489" i="2"/>
  <c r="N489" i="2"/>
  <c r="BE489" i="2" s="1"/>
  <c r="BK488" i="2"/>
  <c r="BI488" i="2"/>
  <c r="BH488" i="2"/>
  <c r="BG488" i="2"/>
  <c r="BF488" i="2"/>
  <c r="AA488" i="2"/>
  <c r="Y488" i="2"/>
  <c r="W488" i="2"/>
  <c r="N488" i="2"/>
  <c r="BE488" i="2" s="1"/>
  <c r="BK486" i="2"/>
  <c r="BI486" i="2"/>
  <c r="BH486" i="2"/>
  <c r="BG486" i="2"/>
  <c r="BF486" i="2"/>
  <c r="AA486" i="2"/>
  <c r="Y486" i="2"/>
  <c r="W486" i="2"/>
  <c r="N486" i="2"/>
  <c r="BE486" i="2" s="1"/>
  <c r="BK484" i="2"/>
  <c r="BI484" i="2"/>
  <c r="BH484" i="2"/>
  <c r="BG484" i="2"/>
  <c r="BF484" i="2"/>
  <c r="AA484" i="2"/>
  <c r="AA477" i="2" s="1"/>
  <c r="Y484" i="2"/>
  <c r="W484" i="2"/>
  <c r="N484" i="2"/>
  <c r="BE484" i="2" s="1"/>
  <c r="BK478" i="2"/>
  <c r="BK477" i="2" s="1"/>
  <c r="BI478" i="2"/>
  <c r="BH478" i="2"/>
  <c r="BG478" i="2"/>
  <c r="BF478" i="2"/>
  <c r="AA478" i="2"/>
  <c r="Y478" i="2"/>
  <c r="W478" i="2"/>
  <c r="N478" i="2"/>
  <c r="BE478" i="2" s="1"/>
  <c r="BK474" i="2"/>
  <c r="BI474" i="2"/>
  <c r="BH474" i="2"/>
  <c r="BG474" i="2"/>
  <c r="BF474" i="2"/>
  <c r="AA474" i="2"/>
  <c r="Y474" i="2"/>
  <c r="W474" i="2"/>
  <c r="N474" i="2"/>
  <c r="BE474" i="2" s="1"/>
  <c r="BK473" i="2"/>
  <c r="BI473" i="2"/>
  <c r="BH473" i="2"/>
  <c r="BG473" i="2"/>
  <c r="BF473" i="2"/>
  <c r="AA473" i="2"/>
  <c r="Y473" i="2"/>
  <c r="W473" i="2"/>
  <c r="N473" i="2"/>
  <c r="BE473" i="2" s="1"/>
  <c r="BK472" i="2"/>
  <c r="BI472" i="2"/>
  <c r="BH472" i="2"/>
  <c r="BG472" i="2"/>
  <c r="BF472" i="2"/>
  <c r="AA472" i="2"/>
  <c r="Y472" i="2"/>
  <c r="W472" i="2"/>
  <c r="N472" i="2"/>
  <c r="BE472" i="2" s="1"/>
  <c r="BK470" i="2"/>
  <c r="BI470" i="2"/>
  <c r="BH470" i="2"/>
  <c r="BG470" i="2"/>
  <c r="BF470" i="2"/>
  <c r="AA470" i="2"/>
  <c r="Y470" i="2"/>
  <c r="W470" i="2"/>
  <c r="N470" i="2"/>
  <c r="BE470" i="2" s="1"/>
  <c r="BK468" i="2"/>
  <c r="BI468" i="2"/>
  <c r="BH468" i="2"/>
  <c r="BG468" i="2"/>
  <c r="BF468" i="2"/>
  <c r="AA468" i="2"/>
  <c r="Y468" i="2"/>
  <c r="Y467" i="2" s="1"/>
  <c r="W468" i="2"/>
  <c r="W467" i="2" s="1"/>
  <c r="N468" i="2"/>
  <c r="BE468" i="2" s="1"/>
  <c r="BK466" i="2"/>
  <c r="BI466" i="2"/>
  <c r="BH466" i="2"/>
  <c r="BG466" i="2"/>
  <c r="BF466" i="2"/>
  <c r="AA466" i="2"/>
  <c r="Y466" i="2"/>
  <c r="W466" i="2"/>
  <c r="N466" i="2"/>
  <c r="BE466" i="2" s="1"/>
  <c r="BK465" i="2"/>
  <c r="BI465" i="2"/>
  <c r="BH465" i="2"/>
  <c r="BG465" i="2"/>
  <c r="BF465" i="2"/>
  <c r="AA465" i="2"/>
  <c r="Y465" i="2"/>
  <c r="W465" i="2"/>
  <c r="N465" i="2"/>
  <c r="BE465" i="2" s="1"/>
  <c r="BK462" i="2"/>
  <c r="BI462" i="2"/>
  <c r="BH462" i="2"/>
  <c r="BG462" i="2"/>
  <c r="BF462" i="2"/>
  <c r="AA462" i="2"/>
  <c r="Y462" i="2"/>
  <c r="W462" i="2"/>
  <c r="N462" i="2"/>
  <c r="BE462" i="2" s="1"/>
  <c r="BK459" i="2"/>
  <c r="BI459" i="2"/>
  <c r="BH459" i="2"/>
  <c r="BG459" i="2"/>
  <c r="BF459" i="2"/>
  <c r="AA459" i="2"/>
  <c r="Y459" i="2"/>
  <c r="W459" i="2"/>
  <c r="N459" i="2"/>
  <c r="BI457" i="2"/>
  <c r="BH457" i="2"/>
  <c r="BG457" i="2"/>
  <c r="BF457" i="2"/>
  <c r="AA457" i="2"/>
  <c r="Y457" i="2"/>
  <c r="W457" i="2"/>
  <c r="BK455" i="2"/>
  <c r="BI455" i="2"/>
  <c r="BH455" i="2"/>
  <c r="BG455" i="2"/>
  <c r="BF455" i="2"/>
  <c r="AA455" i="2"/>
  <c r="Y455" i="2"/>
  <c r="W455" i="2"/>
  <c r="N455" i="2"/>
  <c r="BE455" i="2" s="1"/>
  <c r="BK454" i="2"/>
  <c r="BI454" i="2"/>
  <c r="BH454" i="2"/>
  <c r="BG454" i="2"/>
  <c r="BF454" i="2"/>
  <c r="AA454" i="2"/>
  <c r="Y454" i="2"/>
  <c r="W454" i="2"/>
  <c r="N454" i="2"/>
  <c r="BE454" i="2" s="1"/>
  <c r="BK453" i="2"/>
  <c r="BI453" i="2"/>
  <c r="BH453" i="2"/>
  <c r="BG453" i="2"/>
  <c r="BF453" i="2"/>
  <c r="AA453" i="2"/>
  <c r="Y453" i="2"/>
  <c r="W453" i="2"/>
  <c r="N453" i="2"/>
  <c r="BE453" i="2" s="1"/>
  <c r="BK452" i="2"/>
  <c r="BI452" i="2"/>
  <c r="BH452" i="2"/>
  <c r="BG452" i="2"/>
  <c r="BF452" i="2"/>
  <c r="AA452" i="2"/>
  <c r="Y452" i="2"/>
  <c r="W452" i="2"/>
  <c r="N452" i="2"/>
  <c r="BE452" i="2" s="1"/>
  <c r="BK450" i="2"/>
  <c r="BI450" i="2"/>
  <c r="BH450" i="2"/>
  <c r="BG450" i="2"/>
  <c r="BF450" i="2"/>
  <c r="AA450" i="2"/>
  <c r="Y450" i="2"/>
  <c r="W450" i="2"/>
  <c r="N450" i="2"/>
  <c r="BE450" i="2" s="1"/>
  <c r="BK448" i="2"/>
  <c r="BI448" i="2"/>
  <c r="BH448" i="2"/>
  <c r="BG448" i="2"/>
  <c r="BF448" i="2"/>
  <c r="AA448" i="2"/>
  <c r="Y448" i="2"/>
  <c r="W448" i="2"/>
  <c r="N448" i="2"/>
  <c r="BE448" i="2" s="1"/>
  <c r="BK445" i="2"/>
  <c r="BI445" i="2"/>
  <c r="BH445" i="2"/>
  <c r="BG445" i="2"/>
  <c r="BF445" i="2"/>
  <c r="AA445" i="2"/>
  <c r="Y445" i="2"/>
  <c r="W445" i="2"/>
  <c r="N445" i="2"/>
  <c r="BE445" i="2" s="1"/>
  <c r="BK443" i="2"/>
  <c r="BI443" i="2"/>
  <c r="BH443" i="2"/>
  <c r="BG443" i="2"/>
  <c r="BF443" i="2"/>
  <c r="AA443" i="2"/>
  <c r="Y443" i="2"/>
  <c r="W443" i="2"/>
  <c r="N443" i="2"/>
  <c r="BE443" i="2" s="1"/>
  <c r="BK441" i="2"/>
  <c r="BI441" i="2"/>
  <c r="BH441" i="2"/>
  <c r="BG441" i="2"/>
  <c r="BF441" i="2"/>
  <c r="AA441" i="2"/>
  <c r="Y441" i="2"/>
  <c r="W441" i="2"/>
  <c r="N441" i="2"/>
  <c r="BE441" i="2" s="1"/>
  <c r="BK440" i="2"/>
  <c r="BI440" i="2"/>
  <c r="BH440" i="2"/>
  <c r="BG440" i="2"/>
  <c r="BF440" i="2"/>
  <c r="AA440" i="2"/>
  <c r="Y440" i="2"/>
  <c r="W440" i="2"/>
  <c r="N440" i="2"/>
  <c r="BE440" i="2" s="1"/>
  <c r="BK439" i="2"/>
  <c r="BI439" i="2"/>
  <c r="BH439" i="2"/>
  <c r="BG439" i="2"/>
  <c r="BF439" i="2"/>
  <c r="AA439" i="2"/>
  <c r="Y439" i="2"/>
  <c r="W439" i="2"/>
  <c r="N439" i="2"/>
  <c r="BE439" i="2" s="1"/>
  <c r="BK438" i="2"/>
  <c r="BI438" i="2"/>
  <c r="BH438" i="2"/>
  <c r="BG438" i="2"/>
  <c r="BF438" i="2"/>
  <c r="AA438" i="2"/>
  <c r="Y438" i="2"/>
  <c r="W438" i="2"/>
  <c r="N438" i="2"/>
  <c r="BE438" i="2" s="1"/>
  <c r="BK437" i="2"/>
  <c r="BI437" i="2"/>
  <c r="BH437" i="2"/>
  <c r="BG437" i="2"/>
  <c r="BF437" i="2"/>
  <c r="AA437" i="2"/>
  <c r="Y437" i="2"/>
  <c r="W437" i="2"/>
  <c r="N437" i="2"/>
  <c r="BE437" i="2" s="1"/>
  <c r="BK436" i="2"/>
  <c r="BI436" i="2"/>
  <c r="BH436" i="2"/>
  <c r="BG436" i="2"/>
  <c r="BF436" i="2"/>
  <c r="AA436" i="2"/>
  <c r="Y436" i="2"/>
  <c r="W436" i="2"/>
  <c r="N436" i="2"/>
  <c r="BE436" i="2" s="1"/>
  <c r="BK435" i="2"/>
  <c r="BI435" i="2"/>
  <c r="BH435" i="2"/>
  <c r="BG435" i="2"/>
  <c r="BF435" i="2"/>
  <c r="AA435" i="2"/>
  <c r="Y435" i="2"/>
  <c r="W435" i="2"/>
  <c r="N435" i="2"/>
  <c r="BE435" i="2" s="1"/>
  <c r="BK434" i="2"/>
  <c r="BI434" i="2"/>
  <c r="BH434" i="2"/>
  <c r="BG434" i="2"/>
  <c r="BF434" i="2"/>
  <c r="AA434" i="2"/>
  <c r="Y434" i="2"/>
  <c r="W434" i="2"/>
  <c r="N434" i="2"/>
  <c r="BE434" i="2" s="1"/>
  <c r="BK433" i="2"/>
  <c r="BI433" i="2"/>
  <c r="BH433" i="2"/>
  <c r="BG433" i="2"/>
  <c r="BF433" i="2"/>
  <c r="AA433" i="2"/>
  <c r="Y433" i="2"/>
  <c r="W433" i="2"/>
  <c r="N433" i="2"/>
  <c r="BE433" i="2" s="1"/>
  <c r="BK432" i="2"/>
  <c r="BI432" i="2"/>
  <c r="BH432" i="2"/>
  <c r="BG432" i="2"/>
  <c r="BF432" i="2"/>
  <c r="AA432" i="2"/>
  <c r="Y432" i="2"/>
  <c r="W432" i="2"/>
  <c r="N432" i="2"/>
  <c r="BE432" i="2" s="1"/>
  <c r="BK431" i="2"/>
  <c r="BI431" i="2"/>
  <c r="BH431" i="2"/>
  <c r="BG431" i="2"/>
  <c r="BF431" i="2"/>
  <c r="AA431" i="2"/>
  <c r="Y431" i="2"/>
  <c r="W431" i="2"/>
  <c r="N431" i="2"/>
  <c r="BE431" i="2" s="1"/>
  <c r="BK430" i="2"/>
  <c r="BI430" i="2"/>
  <c r="BH430" i="2"/>
  <c r="BG430" i="2"/>
  <c r="BF430" i="2"/>
  <c r="AA430" i="2"/>
  <c r="Y430" i="2"/>
  <c r="W430" i="2"/>
  <c r="N430" i="2"/>
  <c r="BE430" i="2" s="1"/>
  <c r="BK427" i="2"/>
  <c r="BI427" i="2"/>
  <c r="BH427" i="2"/>
  <c r="BG427" i="2"/>
  <c r="BF427" i="2"/>
  <c r="AA427" i="2"/>
  <c r="Y427" i="2"/>
  <c r="W427" i="2"/>
  <c r="N427" i="2"/>
  <c r="BE427" i="2" s="1"/>
  <c r="BK424" i="2"/>
  <c r="BI424" i="2"/>
  <c r="BH424" i="2"/>
  <c r="BG424" i="2"/>
  <c r="BF424" i="2"/>
  <c r="AA424" i="2"/>
  <c r="Y424" i="2"/>
  <c r="W424" i="2"/>
  <c r="N424" i="2"/>
  <c r="BE424" i="2" s="1"/>
  <c r="BK421" i="2"/>
  <c r="BI421" i="2"/>
  <c r="BH421" i="2"/>
  <c r="BG421" i="2"/>
  <c r="BF421" i="2"/>
  <c r="AA421" i="2"/>
  <c r="Y421" i="2"/>
  <c r="W421" i="2"/>
  <c r="N421" i="2"/>
  <c r="BE421" i="2" s="1"/>
  <c r="BK418" i="2"/>
  <c r="BI418" i="2"/>
  <c r="BH418" i="2"/>
  <c r="BG418" i="2"/>
  <c r="BF418" i="2"/>
  <c r="AA418" i="2"/>
  <c r="Y418" i="2"/>
  <c r="W418" i="2"/>
  <c r="N418" i="2"/>
  <c r="BE418" i="2" s="1"/>
  <c r="BK417" i="2"/>
  <c r="BI417" i="2"/>
  <c r="BH417" i="2"/>
  <c r="BG417" i="2"/>
  <c r="BF417" i="2"/>
  <c r="AA417" i="2"/>
  <c r="Y417" i="2"/>
  <c r="W417" i="2"/>
  <c r="N417" i="2"/>
  <c r="BE417" i="2" s="1"/>
  <c r="BK414" i="2"/>
  <c r="BI414" i="2"/>
  <c r="BH414" i="2"/>
  <c r="BG414" i="2"/>
  <c r="BF414" i="2"/>
  <c r="AA414" i="2"/>
  <c r="Y414" i="2"/>
  <c r="W414" i="2"/>
  <c r="N414" i="2"/>
  <c r="BE414" i="2" s="1"/>
  <c r="BK412" i="2"/>
  <c r="BI412" i="2"/>
  <c r="BH412" i="2"/>
  <c r="BG412" i="2"/>
  <c r="BF412" i="2"/>
  <c r="AA412" i="2"/>
  <c r="Y412" i="2"/>
  <c r="W412" i="2"/>
  <c r="N412" i="2"/>
  <c r="BE412" i="2" s="1"/>
  <c r="BK410" i="2"/>
  <c r="BI410" i="2"/>
  <c r="BH410" i="2"/>
  <c r="BG410" i="2"/>
  <c r="BF410" i="2"/>
  <c r="AA410" i="2"/>
  <c r="Y410" i="2"/>
  <c r="W410" i="2"/>
  <c r="N410" i="2"/>
  <c r="BE410" i="2" s="1"/>
  <c r="BK404" i="2"/>
  <c r="BI404" i="2"/>
  <c r="BH404" i="2"/>
  <c r="BG404" i="2"/>
  <c r="BF404" i="2"/>
  <c r="AA404" i="2"/>
  <c r="Y404" i="2"/>
  <c r="W404" i="2"/>
  <c r="N404" i="2"/>
  <c r="BE404" i="2" s="1"/>
  <c r="BK401" i="2"/>
  <c r="BI401" i="2"/>
  <c r="BH401" i="2"/>
  <c r="BG401" i="2"/>
  <c r="BF401" i="2"/>
  <c r="AA401" i="2"/>
  <c r="Y401" i="2"/>
  <c r="W401" i="2"/>
  <c r="N401" i="2"/>
  <c r="BE401" i="2" s="1"/>
  <c r="BK399" i="2"/>
  <c r="BI399" i="2"/>
  <c r="BH399" i="2"/>
  <c r="BG399" i="2"/>
  <c r="BF399" i="2"/>
  <c r="AA399" i="2"/>
  <c r="Y399" i="2"/>
  <c r="W399" i="2"/>
  <c r="N399" i="2"/>
  <c r="BE399" i="2" s="1"/>
  <c r="BK393" i="2"/>
  <c r="BI393" i="2"/>
  <c r="BH393" i="2"/>
  <c r="BG393" i="2"/>
  <c r="BF393" i="2"/>
  <c r="AA393" i="2"/>
  <c r="Y393" i="2"/>
  <c r="W393" i="2"/>
  <c r="N393" i="2"/>
  <c r="BE393" i="2" s="1"/>
  <c r="BK387" i="2"/>
  <c r="BI387" i="2"/>
  <c r="BH387" i="2"/>
  <c r="BG387" i="2"/>
  <c r="BF387" i="2"/>
  <c r="AA387" i="2"/>
  <c r="Y387" i="2"/>
  <c r="W387" i="2"/>
  <c r="N387" i="2"/>
  <c r="BE387" i="2" s="1"/>
  <c r="BK386" i="2"/>
  <c r="BI386" i="2"/>
  <c r="BH386" i="2"/>
  <c r="BG386" i="2"/>
  <c r="BF386" i="2"/>
  <c r="AA386" i="2"/>
  <c r="Y386" i="2"/>
  <c r="W386" i="2"/>
  <c r="N386" i="2"/>
  <c r="BE386" i="2" s="1"/>
  <c r="BK384" i="2"/>
  <c r="BI384" i="2"/>
  <c r="BH384" i="2"/>
  <c r="BG384" i="2"/>
  <c r="BF384" i="2"/>
  <c r="AA384" i="2"/>
  <c r="Y384" i="2"/>
  <c r="W384" i="2"/>
  <c r="N384" i="2"/>
  <c r="BE384" i="2" s="1"/>
  <c r="BK383" i="2"/>
  <c r="BI383" i="2"/>
  <c r="BH383" i="2"/>
  <c r="BG383" i="2"/>
  <c r="BF383" i="2"/>
  <c r="AA383" i="2"/>
  <c r="Y383" i="2"/>
  <c r="W383" i="2"/>
  <c r="N383" i="2"/>
  <c r="BE383" i="2" s="1"/>
  <c r="BK381" i="2"/>
  <c r="BI381" i="2"/>
  <c r="BH381" i="2"/>
  <c r="BG381" i="2"/>
  <c r="BF381" i="2"/>
  <c r="AA381" i="2"/>
  <c r="Y381" i="2"/>
  <c r="W381" i="2"/>
  <c r="N381" i="2"/>
  <c r="BE381" i="2" s="1"/>
  <c r="BK379" i="2"/>
  <c r="BI379" i="2"/>
  <c r="BH379" i="2"/>
  <c r="BG379" i="2"/>
  <c r="BF379" i="2"/>
  <c r="AA379" i="2"/>
  <c r="Y379" i="2"/>
  <c r="W379" i="2"/>
  <c r="N379" i="2"/>
  <c r="BE379" i="2" s="1"/>
  <c r="BK377" i="2"/>
  <c r="BI377" i="2"/>
  <c r="BH377" i="2"/>
  <c r="BG377" i="2"/>
  <c r="BF377" i="2"/>
  <c r="AA377" i="2"/>
  <c r="Y377" i="2"/>
  <c r="W377" i="2"/>
  <c r="N377" i="2"/>
  <c r="BE377" i="2" s="1"/>
  <c r="BK376" i="2"/>
  <c r="BI376" i="2"/>
  <c r="BH376" i="2"/>
  <c r="BG376" i="2"/>
  <c r="BF376" i="2"/>
  <c r="AA376" i="2"/>
  <c r="Y376" i="2"/>
  <c r="W376" i="2"/>
  <c r="N376" i="2"/>
  <c r="BE376" i="2" s="1"/>
  <c r="BK375" i="2"/>
  <c r="BI375" i="2"/>
  <c r="BH375" i="2"/>
  <c r="BG375" i="2"/>
  <c r="BF375" i="2"/>
  <c r="AA375" i="2"/>
  <c r="Y375" i="2"/>
  <c r="W375" i="2"/>
  <c r="N375" i="2"/>
  <c r="BE375" i="2" s="1"/>
  <c r="BK373" i="2"/>
  <c r="BI373" i="2"/>
  <c r="BH373" i="2"/>
  <c r="BG373" i="2"/>
  <c r="BF373" i="2"/>
  <c r="AA373" i="2"/>
  <c r="Y373" i="2"/>
  <c r="W373" i="2"/>
  <c r="N373" i="2"/>
  <c r="BE373" i="2" s="1"/>
  <c r="BK371" i="2"/>
  <c r="BI371" i="2"/>
  <c r="BH371" i="2"/>
  <c r="BG371" i="2"/>
  <c r="BF371" i="2"/>
  <c r="AA371" i="2"/>
  <c r="Y371" i="2"/>
  <c r="W371" i="2"/>
  <c r="N371" i="2"/>
  <c r="BE371" i="2" s="1"/>
  <c r="BK369" i="2"/>
  <c r="BI369" i="2"/>
  <c r="BH369" i="2"/>
  <c r="BG369" i="2"/>
  <c r="BF369" i="2"/>
  <c r="AA369" i="2"/>
  <c r="Y369" i="2"/>
  <c r="W369" i="2"/>
  <c r="N369" i="2"/>
  <c r="BE369" i="2" s="1"/>
  <c r="BK367" i="2"/>
  <c r="BI367" i="2"/>
  <c r="BH367" i="2"/>
  <c r="BG367" i="2"/>
  <c r="BF367" i="2"/>
  <c r="AA367" i="2"/>
  <c r="Y367" i="2"/>
  <c r="W367" i="2"/>
  <c r="N367" i="2"/>
  <c r="BE367" i="2" s="1"/>
  <c r="BK365" i="2"/>
  <c r="BI365" i="2"/>
  <c r="BH365" i="2"/>
  <c r="BG365" i="2"/>
  <c r="BF365" i="2"/>
  <c r="AA365" i="2"/>
  <c r="Y365" i="2"/>
  <c r="W365" i="2"/>
  <c r="N365" i="2"/>
  <c r="BE365" i="2" s="1"/>
  <c r="BK363" i="2"/>
  <c r="BI363" i="2"/>
  <c r="BH363" i="2"/>
  <c r="BG363" i="2"/>
  <c r="BF363" i="2"/>
  <c r="AA363" i="2"/>
  <c r="Y363" i="2"/>
  <c r="W363" i="2"/>
  <c r="N363" i="2"/>
  <c r="BE363" i="2" s="1"/>
  <c r="BK361" i="2"/>
  <c r="BI361" i="2"/>
  <c r="BH361" i="2"/>
  <c r="BG361" i="2"/>
  <c r="BF361" i="2"/>
  <c r="AA361" i="2"/>
  <c r="Y361" i="2"/>
  <c r="W361" i="2"/>
  <c r="N361" i="2"/>
  <c r="BE361" i="2" s="1"/>
  <c r="BK359" i="2"/>
  <c r="BI359" i="2"/>
  <c r="BH359" i="2"/>
  <c r="BG359" i="2"/>
  <c r="BF359" i="2"/>
  <c r="AA359" i="2"/>
  <c r="Y359" i="2"/>
  <c r="W359" i="2"/>
  <c r="N359" i="2"/>
  <c r="BE359" i="2" s="1"/>
  <c r="BK358" i="2"/>
  <c r="BI358" i="2"/>
  <c r="BH358" i="2"/>
  <c r="BG358" i="2"/>
  <c r="BF358" i="2"/>
  <c r="AA358" i="2"/>
  <c r="Y358" i="2"/>
  <c r="W358" i="2"/>
  <c r="N358" i="2"/>
  <c r="BE358" i="2" s="1"/>
  <c r="BK357" i="2"/>
  <c r="BI357" i="2"/>
  <c r="BH357" i="2"/>
  <c r="BG357" i="2"/>
  <c r="BF357" i="2"/>
  <c r="AA357" i="2"/>
  <c r="Y357" i="2"/>
  <c r="W357" i="2"/>
  <c r="N357" i="2"/>
  <c r="BE357" i="2" s="1"/>
  <c r="BK356" i="2"/>
  <c r="BI356" i="2"/>
  <c r="BH356" i="2"/>
  <c r="BG356" i="2"/>
  <c r="BF356" i="2"/>
  <c r="AA356" i="2"/>
  <c r="Y356" i="2"/>
  <c r="W356" i="2"/>
  <c r="N356" i="2"/>
  <c r="BE356" i="2" s="1"/>
  <c r="BK355" i="2"/>
  <c r="BI355" i="2"/>
  <c r="BH355" i="2"/>
  <c r="BG355" i="2"/>
  <c r="BF355" i="2"/>
  <c r="AA355" i="2"/>
  <c r="Y355" i="2"/>
  <c r="W355" i="2"/>
  <c r="N355" i="2"/>
  <c r="BE355" i="2" s="1"/>
  <c r="BK354" i="2"/>
  <c r="BI354" i="2"/>
  <c r="BH354" i="2"/>
  <c r="BG354" i="2"/>
  <c r="BF354" i="2"/>
  <c r="AA354" i="2"/>
  <c r="Y354" i="2"/>
  <c r="W354" i="2"/>
  <c r="N354" i="2"/>
  <c r="BE354" i="2" s="1"/>
  <c r="BK353" i="2"/>
  <c r="BI353" i="2"/>
  <c r="BH353" i="2"/>
  <c r="BG353" i="2"/>
  <c r="BF353" i="2"/>
  <c r="AA353" i="2"/>
  <c r="Y353" i="2"/>
  <c r="W353" i="2"/>
  <c r="N353" i="2"/>
  <c r="BE353" i="2" s="1"/>
  <c r="BK351" i="2"/>
  <c r="BI351" i="2"/>
  <c r="BH351" i="2"/>
  <c r="BG351" i="2"/>
  <c r="BF351" i="2"/>
  <c r="AA351" i="2"/>
  <c r="Y351" i="2"/>
  <c r="W351" i="2"/>
  <c r="N351" i="2"/>
  <c r="BE351" i="2" s="1"/>
  <c r="BK349" i="2"/>
  <c r="BI349" i="2"/>
  <c r="BH349" i="2"/>
  <c r="BG349" i="2"/>
  <c r="BF349" i="2"/>
  <c r="AA349" i="2"/>
  <c r="Y349" i="2"/>
  <c r="W349" i="2"/>
  <c r="N349" i="2"/>
  <c r="BE349" i="2" s="1"/>
  <c r="BK345" i="2"/>
  <c r="BI345" i="2"/>
  <c r="BH345" i="2"/>
  <c r="BG345" i="2"/>
  <c r="BF345" i="2"/>
  <c r="AA345" i="2"/>
  <c r="Y345" i="2"/>
  <c r="W345" i="2"/>
  <c r="N345" i="2"/>
  <c r="BE345" i="2" s="1"/>
  <c r="BK342" i="2"/>
  <c r="BI342" i="2"/>
  <c r="BH342" i="2"/>
  <c r="BG342" i="2"/>
  <c r="BF342" i="2"/>
  <c r="AA342" i="2"/>
  <c r="Y342" i="2"/>
  <c r="W342" i="2"/>
  <c r="N342" i="2"/>
  <c r="BE342" i="2" s="1"/>
  <c r="BK341" i="2"/>
  <c r="BI341" i="2"/>
  <c r="BH341" i="2"/>
  <c r="BG341" i="2"/>
  <c r="BF341" i="2"/>
  <c r="AA341" i="2"/>
  <c r="Y341" i="2"/>
  <c r="W341" i="2"/>
  <c r="N341" i="2"/>
  <c r="BE341" i="2" s="1"/>
  <c r="BK340" i="2"/>
  <c r="BI340" i="2"/>
  <c r="BH340" i="2"/>
  <c r="BG340" i="2"/>
  <c r="BF340" i="2"/>
  <c r="AA340" i="2"/>
  <c r="Y340" i="2"/>
  <c r="W340" i="2"/>
  <c r="N340" i="2"/>
  <c r="BE340" i="2" s="1"/>
  <c r="BK334" i="2"/>
  <c r="BI334" i="2"/>
  <c r="BH334" i="2"/>
  <c r="BG334" i="2"/>
  <c r="BF334" i="2"/>
  <c r="AA334" i="2"/>
  <c r="Y334" i="2"/>
  <c r="W334" i="2"/>
  <c r="N334" i="2"/>
  <c r="BE334" i="2" s="1"/>
  <c r="BK332" i="2"/>
  <c r="BI332" i="2"/>
  <c r="BH332" i="2"/>
  <c r="BG332" i="2"/>
  <c r="BF332" i="2"/>
  <c r="AA332" i="2"/>
  <c r="Y332" i="2"/>
  <c r="W332" i="2"/>
  <c r="N332" i="2"/>
  <c r="BE332" i="2" s="1"/>
  <c r="BK330" i="2"/>
  <c r="BI330" i="2"/>
  <c r="BH330" i="2"/>
  <c r="BG330" i="2"/>
  <c r="BF330" i="2"/>
  <c r="AA330" i="2"/>
  <c r="Y330" i="2"/>
  <c r="W330" i="2"/>
  <c r="N330" i="2"/>
  <c r="BE330" i="2" s="1"/>
  <c r="BK324" i="2"/>
  <c r="BI324" i="2"/>
  <c r="BH324" i="2"/>
  <c r="BG324" i="2"/>
  <c r="BF324" i="2"/>
  <c r="AA324" i="2"/>
  <c r="Y324" i="2"/>
  <c r="W324" i="2"/>
  <c r="N324" i="2"/>
  <c r="BE324" i="2" s="1"/>
  <c r="BK322" i="2"/>
  <c r="BI322" i="2"/>
  <c r="BH322" i="2"/>
  <c r="BG322" i="2"/>
  <c r="BF322" i="2"/>
  <c r="AA322" i="2"/>
  <c r="Y322" i="2"/>
  <c r="W322" i="2"/>
  <c r="N322" i="2"/>
  <c r="BE322" i="2" s="1"/>
  <c r="BK316" i="2"/>
  <c r="BI316" i="2"/>
  <c r="BH316" i="2"/>
  <c r="BG316" i="2"/>
  <c r="BF316" i="2"/>
  <c r="AA316" i="2"/>
  <c r="Y316" i="2"/>
  <c r="W316" i="2"/>
  <c r="N316" i="2"/>
  <c r="BE316" i="2" s="1"/>
  <c r="BK315" i="2"/>
  <c r="BI315" i="2"/>
  <c r="BH315" i="2"/>
  <c r="BG315" i="2"/>
  <c r="BF315" i="2"/>
  <c r="AA315" i="2"/>
  <c r="Y315" i="2"/>
  <c r="W315" i="2"/>
  <c r="N315" i="2"/>
  <c r="BE315" i="2" s="1"/>
  <c r="BK313" i="2"/>
  <c r="BI313" i="2"/>
  <c r="BH313" i="2"/>
  <c r="BG313" i="2"/>
  <c r="BF313" i="2"/>
  <c r="AA313" i="2"/>
  <c r="Y313" i="2"/>
  <c r="W313" i="2"/>
  <c r="N313" i="2"/>
  <c r="BE313" i="2" s="1"/>
  <c r="BK307" i="2"/>
  <c r="BI307" i="2"/>
  <c r="BH307" i="2"/>
  <c r="BG307" i="2"/>
  <c r="BF307" i="2"/>
  <c r="AA307" i="2"/>
  <c r="Y307" i="2"/>
  <c r="W307" i="2"/>
  <c r="N307" i="2"/>
  <c r="BE307" i="2" s="1"/>
  <c r="BK305" i="2"/>
  <c r="BI305" i="2"/>
  <c r="BH305" i="2"/>
  <c r="BG305" i="2"/>
  <c r="BF305" i="2"/>
  <c r="AA305" i="2"/>
  <c r="Y305" i="2"/>
  <c r="W305" i="2"/>
  <c r="N305" i="2"/>
  <c r="BE305" i="2" s="1"/>
  <c r="BK303" i="2"/>
  <c r="BI303" i="2"/>
  <c r="BH303" i="2"/>
  <c r="BG303" i="2"/>
  <c r="BF303" i="2"/>
  <c r="AA303" i="2"/>
  <c r="Y303" i="2"/>
  <c r="W303" i="2"/>
  <c r="N303" i="2"/>
  <c r="BE303" i="2" s="1"/>
  <c r="BK300" i="2"/>
  <c r="BI300" i="2"/>
  <c r="BH300" i="2"/>
  <c r="BG300" i="2"/>
  <c r="BF300" i="2"/>
  <c r="AA300" i="2"/>
  <c r="Y300" i="2"/>
  <c r="W300" i="2"/>
  <c r="N300" i="2"/>
  <c r="BE300" i="2" s="1"/>
  <c r="BI298" i="2"/>
  <c r="BH298" i="2"/>
  <c r="BG298" i="2"/>
  <c r="BF298" i="2"/>
  <c r="AA298" i="2"/>
  <c r="Y298" i="2"/>
  <c r="W298" i="2"/>
  <c r="BK297" i="2"/>
  <c r="BI297" i="2"/>
  <c r="BH297" i="2"/>
  <c r="BG297" i="2"/>
  <c r="BF297" i="2"/>
  <c r="AA297" i="2"/>
  <c r="Y297" i="2"/>
  <c r="W297" i="2"/>
  <c r="N297" i="2"/>
  <c r="BE297" i="2" s="1"/>
  <c r="BK296" i="2"/>
  <c r="BI296" i="2"/>
  <c r="BH296" i="2"/>
  <c r="BG296" i="2"/>
  <c r="BF296" i="2"/>
  <c r="AA296" i="2"/>
  <c r="Y296" i="2"/>
  <c r="W296" i="2"/>
  <c r="N296" i="2"/>
  <c r="BE296" i="2" s="1"/>
  <c r="BK295" i="2"/>
  <c r="BI295" i="2"/>
  <c r="BH295" i="2"/>
  <c r="BG295" i="2"/>
  <c r="BF295" i="2"/>
  <c r="AA295" i="2"/>
  <c r="Y295" i="2"/>
  <c r="W295" i="2"/>
  <c r="N295" i="2"/>
  <c r="BE295" i="2" s="1"/>
  <c r="BK290" i="2"/>
  <c r="BI290" i="2"/>
  <c r="BH290" i="2"/>
  <c r="BG290" i="2"/>
  <c r="BF290" i="2"/>
  <c r="AA290" i="2"/>
  <c r="Y290" i="2"/>
  <c r="W290" i="2"/>
  <c r="N290" i="2"/>
  <c r="BE290" i="2" s="1"/>
  <c r="BK288" i="2"/>
  <c r="BI288" i="2"/>
  <c r="BH288" i="2"/>
  <c r="BG288" i="2"/>
  <c r="BF288" i="2"/>
  <c r="AA288" i="2"/>
  <c r="Y288" i="2"/>
  <c r="W288" i="2"/>
  <c r="N288" i="2"/>
  <c r="BE288" i="2" s="1"/>
  <c r="BK284" i="2"/>
  <c r="BI284" i="2"/>
  <c r="BH284" i="2"/>
  <c r="BG284" i="2"/>
  <c r="BF284" i="2"/>
  <c r="AA284" i="2"/>
  <c r="Y284" i="2"/>
  <c r="W284" i="2"/>
  <c r="N284" i="2"/>
  <c r="BE284" i="2" s="1"/>
  <c r="BK282" i="2"/>
  <c r="BI282" i="2"/>
  <c r="BH282" i="2"/>
  <c r="BG282" i="2"/>
  <c r="BF282" i="2"/>
  <c r="AA282" i="2"/>
  <c r="Y282" i="2"/>
  <c r="W282" i="2"/>
  <c r="N282" i="2"/>
  <c r="BE282" i="2" s="1"/>
  <c r="BK279" i="2"/>
  <c r="BI279" i="2"/>
  <c r="BH279" i="2"/>
  <c r="BG279" i="2"/>
  <c r="BF279" i="2"/>
  <c r="AA279" i="2"/>
  <c r="Y279" i="2"/>
  <c r="W279" i="2"/>
  <c r="N279" i="2"/>
  <c r="BE279" i="2" s="1"/>
  <c r="BK276" i="2"/>
  <c r="BI276" i="2"/>
  <c r="BH276" i="2"/>
  <c r="BG276" i="2"/>
  <c r="BF276" i="2"/>
  <c r="AA276" i="2"/>
  <c r="Y276" i="2"/>
  <c r="W276" i="2"/>
  <c r="N276" i="2"/>
  <c r="BE276" i="2" s="1"/>
  <c r="BK274" i="2"/>
  <c r="BI274" i="2"/>
  <c r="BH274" i="2"/>
  <c r="BG274" i="2"/>
  <c r="BF274" i="2"/>
  <c r="AA274" i="2"/>
  <c r="Y274" i="2"/>
  <c r="W274" i="2"/>
  <c r="N274" i="2"/>
  <c r="BE274" i="2" s="1"/>
  <c r="BI273" i="2"/>
  <c r="BH273" i="2"/>
  <c r="BG273" i="2"/>
  <c r="BF273" i="2"/>
  <c r="K273" i="2"/>
  <c r="AA273" i="2" s="1"/>
  <c r="K272" i="2"/>
  <c r="K269" i="2" s="1"/>
  <c r="BI269" i="2"/>
  <c r="BH269" i="2"/>
  <c r="BG269" i="2"/>
  <c r="BF269" i="2"/>
  <c r="K268" i="2"/>
  <c r="K267" i="2" s="1"/>
  <c r="BI267" i="2"/>
  <c r="BH267" i="2"/>
  <c r="BG267" i="2"/>
  <c r="BF267" i="2"/>
  <c r="K266" i="2"/>
  <c r="K265" i="2" s="1"/>
  <c r="BI265" i="2"/>
  <c r="BH265" i="2"/>
  <c r="BG265" i="2"/>
  <c r="BF265" i="2"/>
  <c r="BI262" i="2"/>
  <c r="BH262" i="2"/>
  <c r="BG262" i="2"/>
  <c r="BF262" i="2"/>
  <c r="K262" i="2"/>
  <c r="BK262" i="2" s="1"/>
  <c r="BK259" i="2"/>
  <c r="BK258" i="2" s="1"/>
  <c r="BI259" i="2"/>
  <c r="BH259" i="2"/>
  <c r="BG259" i="2"/>
  <c r="BF259" i="2"/>
  <c r="AA259" i="2"/>
  <c r="Y259" i="2"/>
  <c r="W259" i="2"/>
  <c r="W258" i="2" s="1"/>
  <c r="N259" i="2"/>
  <c r="BE259" i="2" s="1"/>
  <c r="AA258" i="2"/>
  <c r="Y258" i="2"/>
  <c r="BK257" i="2"/>
  <c r="BI257" i="2"/>
  <c r="BH257" i="2"/>
  <c r="BG257" i="2"/>
  <c r="BF257" i="2"/>
  <c r="AA257" i="2"/>
  <c r="Y257" i="2"/>
  <c r="W257" i="2"/>
  <c r="N257" i="2"/>
  <c r="BE257" i="2" s="1"/>
  <c r="BK256" i="2"/>
  <c r="BI256" i="2"/>
  <c r="BH256" i="2"/>
  <c r="BG256" i="2"/>
  <c r="BF256" i="2"/>
  <c r="AA256" i="2"/>
  <c r="Y256" i="2"/>
  <c r="W256" i="2"/>
  <c r="N256" i="2"/>
  <c r="BE256" i="2" s="1"/>
  <c r="BK254" i="2"/>
  <c r="BI254" i="2"/>
  <c r="BH254" i="2"/>
  <c r="BG254" i="2"/>
  <c r="BF254" i="2"/>
  <c r="AA254" i="2"/>
  <c r="Y254" i="2"/>
  <c r="W254" i="2"/>
  <c r="N254" i="2"/>
  <c r="BE254" i="2" s="1"/>
  <c r="BK253" i="2"/>
  <c r="BI253" i="2"/>
  <c r="BH253" i="2"/>
  <c r="BG253" i="2"/>
  <c r="BF253" i="2"/>
  <c r="AA253" i="2"/>
  <c r="Y253" i="2"/>
  <c r="W253" i="2"/>
  <c r="N253" i="2"/>
  <c r="BE253" i="2" s="1"/>
  <c r="BK252" i="2"/>
  <c r="BI252" i="2"/>
  <c r="BH252" i="2"/>
  <c r="BG252" i="2"/>
  <c r="BF252" i="2"/>
  <c r="AA252" i="2"/>
  <c r="Y252" i="2"/>
  <c r="W252" i="2"/>
  <c r="N252" i="2"/>
  <c r="BK251" i="2"/>
  <c r="BI251" i="2"/>
  <c r="BH251" i="2"/>
  <c r="BG251" i="2"/>
  <c r="BF251" i="2"/>
  <c r="AA251" i="2"/>
  <c r="Y251" i="2"/>
  <c r="W251" i="2"/>
  <c r="N251" i="2"/>
  <c r="BE251" i="2" s="1"/>
  <c r="BK247" i="2"/>
  <c r="BI247" i="2"/>
  <c r="BH247" i="2"/>
  <c r="BG247" i="2"/>
  <c r="BF247" i="2"/>
  <c r="AA247" i="2"/>
  <c r="Y247" i="2"/>
  <c r="W247" i="2"/>
  <c r="N247" i="2"/>
  <c r="BE247" i="2" s="1"/>
  <c r="BK241" i="2"/>
  <c r="BI241" i="2"/>
  <c r="BH241" i="2"/>
  <c r="BG241" i="2"/>
  <c r="BF241" i="2"/>
  <c r="AA241" i="2"/>
  <c r="Y241" i="2"/>
  <c r="W241" i="2"/>
  <c r="N241" i="2"/>
  <c r="BE241" i="2" s="1"/>
  <c r="BK238" i="2"/>
  <c r="BI238" i="2"/>
  <c r="BH238" i="2"/>
  <c r="BG238" i="2"/>
  <c r="BF238" i="2"/>
  <c r="AA238" i="2"/>
  <c r="Y238" i="2"/>
  <c r="W238" i="2"/>
  <c r="N238" i="2"/>
  <c r="BE238" i="2" s="1"/>
  <c r="BK235" i="2"/>
  <c r="BI235" i="2"/>
  <c r="BH235" i="2"/>
  <c r="BG235" i="2"/>
  <c r="BF235" i="2"/>
  <c r="AA235" i="2"/>
  <c r="Y235" i="2"/>
  <c r="W235" i="2"/>
  <c r="N235" i="2"/>
  <c r="BE235" i="2" s="1"/>
  <c r="BK232" i="2"/>
  <c r="BI232" i="2"/>
  <c r="BH232" i="2"/>
  <c r="BG232" i="2"/>
  <c r="BF232" i="2"/>
  <c r="AA232" i="2"/>
  <c r="Y232" i="2"/>
  <c r="W232" i="2"/>
  <c r="N232" i="2"/>
  <c r="BE232" i="2" s="1"/>
  <c r="BK226" i="2"/>
  <c r="BI226" i="2"/>
  <c r="BH226" i="2"/>
  <c r="BG226" i="2"/>
  <c r="BF226" i="2"/>
  <c r="AA226" i="2"/>
  <c r="Y226" i="2"/>
  <c r="W226" i="2"/>
  <c r="N226" i="2"/>
  <c r="BE226" i="2" s="1"/>
  <c r="BK223" i="2"/>
  <c r="BI223" i="2"/>
  <c r="BH223" i="2"/>
  <c r="BG223" i="2"/>
  <c r="BF223" i="2"/>
  <c r="AA223" i="2"/>
  <c r="Y223" i="2"/>
  <c r="W223" i="2"/>
  <c r="N223" i="2"/>
  <c r="BE223" i="2" s="1"/>
  <c r="BK220" i="2"/>
  <c r="BI220" i="2"/>
  <c r="BH220" i="2"/>
  <c r="BG220" i="2"/>
  <c r="BF220" i="2"/>
  <c r="AA220" i="2"/>
  <c r="Y220" i="2"/>
  <c r="W220" i="2"/>
  <c r="N220" i="2"/>
  <c r="BE220" i="2" s="1"/>
  <c r="BK217" i="2"/>
  <c r="BI217" i="2"/>
  <c r="BH217" i="2"/>
  <c r="BG217" i="2"/>
  <c r="BF217" i="2"/>
  <c r="AA217" i="2"/>
  <c r="Y217" i="2"/>
  <c r="W217" i="2"/>
  <c r="N217" i="2"/>
  <c r="BE217" i="2" s="1"/>
  <c r="BK216" i="2"/>
  <c r="BI216" i="2"/>
  <c r="BH216" i="2"/>
  <c r="BG216" i="2"/>
  <c r="BF216" i="2"/>
  <c r="AA216" i="2"/>
  <c r="Y216" i="2"/>
  <c r="W216" i="2"/>
  <c r="N216" i="2"/>
  <c r="BE216" i="2" s="1"/>
  <c r="BK215" i="2"/>
  <c r="BI215" i="2"/>
  <c r="BH215" i="2"/>
  <c r="BG215" i="2"/>
  <c r="BF215" i="2"/>
  <c r="AA215" i="2"/>
  <c r="Y215" i="2"/>
  <c r="W215" i="2"/>
  <c r="N215" i="2"/>
  <c r="BE215" i="2" s="1"/>
  <c r="BK213" i="2"/>
  <c r="BI213" i="2"/>
  <c r="BH213" i="2"/>
  <c r="BG213" i="2"/>
  <c r="BF213" i="2"/>
  <c r="AA213" i="2"/>
  <c r="Y213" i="2"/>
  <c r="W213" i="2"/>
  <c r="N213" i="2"/>
  <c r="BE213" i="2" s="1"/>
  <c r="BK211" i="2"/>
  <c r="BI211" i="2"/>
  <c r="BH211" i="2"/>
  <c r="BG211" i="2"/>
  <c r="BF211" i="2"/>
  <c r="AA211" i="2"/>
  <c r="Y211" i="2"/>
  <c r="W211" i="2"/>
  <c r="N211" i="2"/>
  <c r="BE211" i="2" s="1"/>
  <c r="BK208" i="2"/>
  <c r="BI208" i="2"/>
  <c r="BH208" i="2"/>
  <c r="BG208" i="2"/>
  <c r="BF208" i="2"/>
  <c r="AA208" i="2"/>
  <c r="Y208" i="2"/>
  <c r="W208" i="2"/>
  <c r="N208" i="2"/>
  <c r="BE208" i="2" s="1"/>
  <c r="BK207" i="2"/>
  <c r="BI207" i="2"/>
  <c r="BH207" i="2"/>
  <c r="BG207" i="2"/>
  <c r="BF207" i="2"/>
  <c r="AA207" i="2"/>
  <c r="Y207" i="2"/>
  <c r="W207" i="2"/>
  <c r="N207" i="2"/>
  <c r="BE207" i="2" s="1"/>
  <c r="BK206" i="2"/>
  <c r="BI206" i="2"/>
  <c r="BH206" i="2"/>
  <c r="BG206" i="2"/>
  <c r="BF206" i="2"/>
  <c r="AA206" i="2"/>
  <c r="Y206" i="2"/>
  <c r="W206" i="2"/>
  <c r="N206" i="2"/>
  <c r="BE206" i="2" s="1"/>
  <c r="BK205" i="2"/>
  <c r="BI205" i="2"/>
  <c r="BH205" i="2"/>
  <c r="BG205" i="2"/>
  <c r="BF205" i="2"/>
  <c r="AA205" i="2"/>
  <c r="Y205" i="2"/>
  <c r="W205" i="2"/>
  <c r="N205" i="2"/>
  <c r="BE205" i="2" s="1"/>
  <c r="BK204" i="2"/>
  <c r="BI204" i="2"/>
  <c r="BH204" i="2"/>
  <c r="BG204" i="2"/>
  <c r="BF204" i="2"/>
  <c r="AA204" i="2"/>
  <c r="Y204" i="2"/>
  <c r="W204" i="2"/>
  <c r="N204" i="2"/>
  <c r="BE204" i="2" s="1"/>
  <c r="BK201" i="2"/>
  <c r="BI201" i="2"/>
  <c r="BH201" i="2"/>
  <c r="BG201" i="2"/>
  <c r="BF201" i="2"/>
  <c r="AA201" i="2"/>
  <c r="Y201" i="2"/>
  <c r="W201" i="2"/>
  <c r="N201" i="2"/>
  <c r="BE201" i="2" s="1"/>
  <c r="BK198" i="2"/>
  <c r="BI198" i="2"/>
  <c r="BH198" i="2"/>
  <c r="BG198" i="2"/>
  <c r="BF198" i="2"/>
  <c r="AA198" i="2"/>
  <c r="Y198" i="2"/>
  <c r="W198" i="2"/>
  <c r="N198" i="2"/>
  <c r="BE198" i="2" s="1"/>
  <c r="K197" i="2"/>
  <c r="K195" i="2" s="1"/>
  <c r="BI195" i="2"/>
  <c r="BH195" i="2"/>
  <c r="BG195" i="2"/>
  <c r="BF195" i="2"/>
  <c r="BI194" i="2"/>
  <c r="BH194" i="2"/>
  <c r="BG194" i="2"/>
  <c r="BF194" i="2"/>
  <c r="BI193" i="2"/>
  <c r="BH193" i="2"/>
  <c r="BG193" i="2"/>
  <c r="BF193" i="2"/>
  <c r="K191" i="2"/>
  <c r="K192" i="2" s="1"/>
  <c r="K187" i="2" s="1"/>
  <c r="BI187" i="2"/>
  <c r="BH187" i="2"/>
  <c r="BG187" i="2"/>
  <c r="BF187" i="2"/>
  <c r="BK186" i="2"/>
  <c r="BI186" i="2"/>
  <c r="BH186" i="2"/>
  <c r="BG186" i="2"/>
  <c r="BF186" i="2"/>
  <c r="AA186" i="2"/>
  <c r="Y186" i="2"/>
  <c r="W186" i="2"/>
  <c r="N186" i="2"/>
  <c r="BE186" i="2" s="1"/>
  <c r="BK183" i="2"/>
  <c r="BI183" i="2"/>
  <c r="BH183" i="2"/>
  <c r="BG183" i="2"/>
  <c r="BF183" i="2"/>
  <c r="AA183" i="2"/>
  <c r="Y183" i="2"/>
  <c r="W183" i="2"/>
  <c r="N183" i="2"/>
  <c r="BE183" i="2" s="1"/>
  <c r="BK182" i="2"/>
  <c r="BI182" i="2"/>
  <c r="BH182" i="2"/>
  <c r="BG182" i="2"/>
  <c r="BF182" i="2"/>
  <c r="AA182" i="2"/>
  <c r="Y182" i="2"/>
  <c r="W182" i="2"/>
  <c r="N182" i="2"/>
  <c r="BE182" i="2" s="1"/>
  <c r="BK181" i="2"/>
  <c r="BI181" i="2"/>
  <c r="BH181" i="2"/>
  <c r="BG181" i="2"/>
  <c r="BF181" i="2"/>
  <c r="AA181" i="2"/>
  <c r="Y181" i="2"/>
  <c r="W181" i="2"/>
  <c r="N181" i="2"/>
  <c r="BE181" i="2" s="1"/>
  <c r="BK180" i="2"/>
  <c r="BI180" i="2"/>
  <c r="BH180" i="2"/>
  <c r="BG180" i="2"/>
  <c r="BF180" i="2"/>
  <c r="AA180" i="2"/>
  <c r="Y180" i="2"/>
  <c r="W180" i="2"/>
  <c r="N180" i="2"/>
  <c r="BE180" i="2" s="1"/>
  <c r="BK177" i="2"/>
  <c r="BI177" i="2"/>
  <c r="BH177" i="2"/>
  <c r="BG177" i="2"/>
  <c r="BF177" i="2"/>
  <c r="AA177" i="2"/>
  <c r="Y177" i="2"/>
  <c r="W177" i="2"/>
  <c r="N177" i="2"/>
  <c r="BE177" i="2" s="1"/>
  <c r="BK176" i="2"/>
  <c r="BI176" i="2"/>
  <c r="BH176" i="2"/>
  <c r="BG176" i="2"/>
  <c r="BF176" i="2"/>
  <c r="AA176" i="2"/>
  <c r="Y176" i="2"/>
  <c r="W176" i="2"/>
  <c r="N176" i="2"/>
  <c r="BE176" i="2" s="1"/>
  <c r="BK175" i="2"/>
  <c r="BI175" i="2"/>
  <c r="BH175" i="2"/>
  <c r="BG175" i="2"/>
  <c r="BF175" i="2"/>
  <c r="AA175" i="2"/>
  <c r="Y175" i="2"/>
  <c r="W175" i="2"/>
  <c r="N175" i="2"/>
  <c r="BE175" i="2" s="1"/>
  <c r="BK171" i="2"/>
  <c r="BI171" i="2"/>
  <c r="BH171" i="2"/>
  <c r="BG171" i="2"/>
  <c r="BF171" i="2"/>
  <c r="AA171" i="2"/>
  <c r="Y171" i="2"/>
  <c r="W171" i="2"/>
  <c r="N171" i="2"/>
  <c r="BE171" i="2" s="1"/>
  <c r="BK167" i="2"/>
  <c r="BI167" i="2"/>
  <c r="BH167" i="2"/>
  <c r="BG167" i="2"/>
  <c r="BF167" i="2"/>
  <c r="AA167" i="2"/>
  <c r="Y167" i="2"/>
  <c r="W167" i="2"/>
  <c r="N167" i="2"/>
  <c r="BE167" i="2" s="1"/>
  <c r="BK165" i="2"/>
  <c r="BI165" i="2"/>
  <c r="BH165" i="2"/>
  <c r="BG165" i="2"/>
  <c r="BF165" i="2"/>
  <c r="AA165" i="2"/>
  <c r="Y165" i="2"/>
  <c r="W165" i="2"/>
  <c r="N165" i="2"/>
  <c r="BK162" i="2"/>
  <c r="BI162" i="2"/>
  <c r="BH162" i="2"/>
  <c r="BG162" i="2"/>
  <c r="BF162" i="2"/>
  <c r="AA162" i="2"/>
  <c r="Y162" i="2"/>
  <c r="W162" i="2"/>
  <c r="N162" i="2"/>
  <c r="BE162" i="2" s="1"/>
  <c r="BK161" i="2"/>
  <c r="BI161" i="2"/>
  <c r="BH161" i="2"/>
  <c r="BG161" i="2"/>
  <c r="BF161" i="2"/>
  <c r="AA161" i="2"/>
  <c r="Y161" i="2"/>
  <c r="W161" i="2"/>
  <c r="N161" i="2"/>
  <c r="BE161" i="2" s="1"/>
  <c r="BK159" i="2"/>
  <c r="BI159" i="2"/>
  <c r="BH159" i="2"/>
  <c r="BG159" i="2"/>
  <c r="BF159" i="2"/>
  <c r="AA159" i="2"/>
  <c r="Y159" i="2"/>
  <c r="W159" i="2"/>
  <c r="N159" i="2"/>
  <c r="BE159" i="2" s="1"/>
  <c r="BK157" i="2"/>
  <c r="BI157" i="2"/>
  <c r="BH157" i="2"/>
  <c r="BG157" i="2"/>
  <c r="BF157" i="2"/>
  <c r="AA157" i="2"/>
  <c r="Y157" i="2"/>
  <c r="W157" i="2"/>
  <c r="N157" i="2"/>
  <c r="BE157" i="2" s="1"/>
  <c r="BK153" i="2"/>
  <c r="BI153" i="2"/>
  <c r="BH153" i="2"/>
  <c r="BG153" i="2"/>
  <c r="BF153" i="2"/>
  <c r="AA153" i="2"/>
  <c r="Y153" i="2"/>
  <c r="W153" i="2"/>
  <c r="N153" i="2"/>
  <c r="BE153" i="2" s="1"/>
  <c r="BK150" i="2"/>
  <c r="BI150" i="2"/>
  <c r="BH150" i="2"/>
  <c r="BG150" i="2"/>
  <c r="BF150" i="2"/>
  <c r="AA150" i="2"/>
  <c r="Y150" i="2"/>
  <c r="W150" i="2"/>
  <c r="N150" i="2"/>
  <c r="BE150" i="2" s="1"/>
  <c r="BK147" i="2"/>
  <c r="BI147" i="2"/>
  <c r="BH147" i="2"/>
  <c r="BG147" i="2"/>
  <c r="BF147" i="2"/>
  <c r="AA147" i="2"/>
  <c r="Y147" i="2"/>
  <c r="W147" i="2"/>
  <c r="N147" i="2"/>
  <c r="BE147" i="2" s="1"/>
  <c r="BK144" i="2"/>
  <c r="BI144" i="2"/>
  <c r="BH144" i="2"/>
  <c r="BG144" i="2"/>
  <c r="BF144" i="2"/>
  <c r="AA144" i="2"/>
  <c r="Y144" i="2"/>
  <c r="W144" i="2"/>
  <c r="N144" i="2"/>
  <c r="BE144" i="2" s="1"/>
  <c r="BK141" i="2"/>
  <c r="BI141" i="2"/>
  <c r="BH141" i="2"/>
  <c r="BG141" i="2"/>
  <c r="BF141" i="2"/>
  <c r="AA141" i="2"/>
  <c r="Y141" i="2"/>
  <c r="W141" i="2"/>
  <c r="N141" i="2"/>
  <c r="BK138" i="2"/>
  <c r="BK137" i="2" s="1"/>
  <c r="BI138" i="2"/>
  <c r="BH138" i="2"/>
  <c r="BG138" i="2"/>
  <c r="BF138" i="2"/>
  <c r="AA138" i="2"/>
  <c r="AA137" i="2" s="1"/>
  <c r="Y138" i="2"/>
  <c r="Y137" i="2" s="1"/>
  <c r="W138" i="2"/>
  <c r="W137" i="2" s="1"/>
  <c r="N138" i="2"/>
  <c r="BE138" i="2" s="1"/>
  <c r="BK135" i="2"/>
  <c r="BK134" i="2" s="1"/>
  <c r="BI135" i="2"/>
  <c r="BH135" i="2"/>
  <c r="BG135" i="2"/>
  <c r="BF135" i="2"/>
  <c r="AA135" i="2"/>
  <c r="Y135" i="2"/>
  <c r="Y134" i="2" s="1"/>
  <c r="W135" i="2"/>
  <c r="W134" i="2" s="1"/>
  <c r="N135" i="2"/>
  <c r="AA134" i="2"/>
  <c r="M126" i="2"/>
  <c r="F126" i="2"/>
  <c r="F124" i="2"/>
  <c r="M81" i="2"/>
  <c r="F81" i="2"/>
  <c r="F79" i="2"/>
  <c r="M28" i="2"/>
  <c r="O21" i="2"/>
  <c r="E21" i="2"/>
  <c r="M129" i="2" s="1"/>
  <c r="O20" i="2"/>
  <c r="O18" i="2"/>
  <c r="E18" i="2"/>
  <c r="M128" i="2" s="1"/>
  <c r="O17" i="2"/>
  <c r="O15" i="2"/>
  <c r="E15" i="2"/>
  <c r="F129" i="2" s="1"/>
  <c r="O14" i="2"/>
  <c r="O12" i="2"/>
  <c r="E12" i="2"/>
  <c r="F128" i="2" s="1"/>
  <c r="O11" i="2"/>
  <c r="F6" i="2"/>
  <c r="F123" i="2" s="1"/>
  <c r="AY88" i="1"/>
  <c r="AX88" i="1"/>
  <c r="AS88" i="1"/>
  <c r="AS87" i="1" s="1"/>
  <c r="AM83" i="1"/>
  <c r="L83" i="1"/>
  <c r="AM82" i="1"/>
  <c r="L82" i="1"/>
  <c r="AM80" i="1"/>
  <c r="L80" i="1"/>
  <c r="L78" i="1"/>
  <c r="AK27" i="1"/>
  <c r="F37" i="4" l="1"/>
  <c r="F33" i="4"/>
  <c r="BK380" i="2"/>
  <c r="W348" i="2"/>
  <c r="BK348" i="2"/>
  <c r="AA380" i="2"/>
  <c r="BK140" i="2"/>
  <c r="Y380" i="2"/>
  <c r="N137" i="2"/>
  <c r="N91" i="2" s="1"/>
  <c r="AA467" i="2"/>
  <c r="AA456" i="2" s="1"/>
  <c r="Y469" i="2"/>
  <c r="W477" i="2"/>
  <c r="Y210" i="2"/>
  <c r="Y456" i="2"/>
  <c r="Y156" i="2"/>
  <c r="Y360" i="2"/>
  <c r="W458" i="2"/>
  <c r="BK467" i="2"/>
  <c r="BK456" i="2" s="1"/>
  <c r="N273" i="2"/>
  <c r="BE273" i="2" s="1"/>
  <c r="Y348" i="2"/>
  <c r="W360" i="2"/>
  <c r="AA360" i="2"/>
  <c r="AA458" i="2"/>
  <c r="W140" i="2"/>
  <c r="BK156" i="2"/>
  <c r="W250" i="2"/>
  <c r="N250" i="2"/>
  <c r="N96" i="2" s="1"/>
  <c r="AA250" i="2"/>
  <c r="W275" i="2"/>
  <c r="AA294" i="2"/>
  <c r="AA348" i="2"/>
  <c r="BK360" i="2"/>
  <c r="Y458" i="2"/>
  <c r="W456" i="2"/>
  <c r="BK275" i="2"/>
  <c r="BK294" i="2"/>
  <c r="BK299" i="2"/>
  <c r="N380" i="2"/>
  <c r="N105" i="2" s="1"/>
  <c r="W380" i="2"/>
  <c r="Y413" i="2"/>
  <c r="BK458" i="2"/>
  <c r="K193" i="2"/>
  <c r="BK193" i="2" s="1"/>
  <c r="K194" i="2"/>
  <c r="N194" i="2" s="1"/>
  <c r="BE194" i="2" s="1"/>
  <c r="BK187" i="2"/>
  <c r="W187" i="2"/>
  <c r="N187" i="2"/>
  <c r="BE187" i="2" s="1"/>
  <c r="BK195" i="2"/>
  <c r="N195" i="2"/>
  <c r="BE195" i="2" s="1"/>
  <c r="F83" i="2"/>
  <c r="Y273" i="2"/>
  <c r="AA275" i="2"/>
  <c r="Y275" i="2"/>
  <c r="Y299" i="2"/>
  <c r="N458" i="2"/>
  <c r="N108" i="2" s="1"/>
  <c r="BK469" i="2"/>
  <c r="Y477" i="2"/>
  <c r="F84" i="2"/>
  <c r="BK210" i="2"/>
  <c r="AA210" i="2"/>
  <c r="Y250" i="2"/>
  <c r="N262" i="2"/>
  <c r="BE262" i="2" s="1"/>
  <c r="BK273" i="2"/>
  <c r="W469" i="2"/>
  <c r="AA299" i="2"/>
  <c r="BK250" i="2"/>
  <c r="W273" i="2"/>
  <c r="N348" i="2"/>
  <c r="N103" i="2" s="1"/>
  <c r="N140" i="2"/>
  <c r="N92" i="2" s="1"/>
  <c r="F35" i="4"/>
  <c r="P81" i="4"/>
  <c r="P80" i="4" s="1"/>
  <c r="J34" i="4"/>
  <c r="BK81" i="4"/>
  <c r="J81" i="4" s="1"/>
  <c r="J60" i="4" s="1"/>
  <c r="T81" i="4"/>
  <c r="T80" i="4" s="1"/>
  <c r="R81" i="4"/>
  <c r="R80" i="4" s="1"/>
  <c r="F34" i="4"/>
  <c r="AA140" i="2"/>
  <c r="Y294" i="2"/>
  <c r="H34" i="2"/>
  <c r="BB88" i="1" s="1"/>
  <c r="BB87" i="1" s="1"/>
  <c r="AX87" i="1" s="1"/>
  <c r="H35" i="2"/>
  <c r="BC88" i="1" s="1"/>
  <c r="BC87" i="1" s="1"/>
  <c r="W34" i="1" s="1"/>
  <c r="G25" i="3"/>
  <c r="BK298" i="2" s="1"/>
  <c r="BK413" i="2"/>
  <c r="AA413" i="2"/>
  <c r="W413" i="2"/>
  <c r="M33" i="2"/>
  <c r="AW88" i="1" s="1"/>
  <c r="W294" i="2"/>
  <c r="W299" i="2"/>
  <c r="AA469" i="2"/>
  <c r="W210" i="2"/>
  <c r="H36" i="2"/>
  <c r="BD88" i="1" s="1"/>
  <c r="BD87" i="1" s="1"/>
  <c r="W35" i="1" s="1"/>
  <c r="F78" i="2"/>
  <c r="N134" i="2"/>
  <c r="BE135" i="2"/>
  <c r="H33" i="2"/>
  <c r="BA88" i="1" s="1"/>
  <c r="BA87" i="1" s="1"/>
  <c r="Y140" i="2"/>
  <c r="M84" i="2"/>
  <c r="AA156" i="2"/>
  <c r="AA193" i="2"/>
  <c r="N193" i="2"/>
  <c r="BE193" i="2" s="1"/>
  <c r="Y267" i="2"/>
  <c r="BK267" i="2"/>
  <c r="W267" i="2"/>
  <c r="N267" i="2"/>
  <c r="BE267" i="2" s="1"/>
  <c r="AA267" i="2"/>
  <c r="Y269" i="2"/>
  <c r="BK269" i="2"/>
  <c r="W269" i="2"/>
  <c r="N269" i="2"/>
  <c r="BE269" i="2" s="1"/>
  <c r="AA269" i="2"/>
  <c r="BE141" i="2"/>
  <c r="M83" i="2"/>
  <c r="W156" i="2"/>
  <c r="BE165" i="2"/>
  <c r="Y265" i="2"/>
  <c r="BK265" i="2"/>
  <c r="W265" i="2"/>
  <c r="N265" i="2"/>
  <c r="BE265" i="2" s="1"/>
  <c r="AA265" i="2"/>
  <c r="N156" i="2"/>
  <c r="N93" i="2" s="1"/>
  <c r="AA187" i="2"/>
  <c r="W194" i="2"/>
  <c r="BK194" i="2"/>
  <c r="Y195" i="2"/>
  <c r="N210" i="2"/>
  <c r="N95" i="2" s="1"/>
  <c r="N258" i="2"/>
  <c r="N97" i="2" s="1"/>
  <c r="Y262" i="2"/>
  <c r="N299" i="2"/>
  <c r="N102" i="2" s="1"/>
  <c r="N413" i="2"/>
  <c r="N106" i="2" s="1"/>
  <c r="BE459" i="2"/>
  <c r="N469" i="2"/>
  <c r="N110" i="2" s="1"/>
  <c r="Y194" i="2"/>
  <c r="AA195" i="2"/>
  <c r="AA262" i="2"/>
  <c r="N275" i="2"/>
  <c r="N100" i="2" s="1"/>
  <c r="N477" i="2"/>
  <c r="N111" i="2" s="1"/>
  <c r="AA194" i="2"/>
  <c r="BE252" i="2"/>
  <c r="N360" i="2"/>
  <c r="N104" i="2" s="1"/>
  <c r="Y187" i="2"/>
  <c r="W195" i="2"/>
  <c r="W262" i="2"/>
  <c r="BK80" i="4" l="1"/>
  <c r="J80" i="4" s="1"/>
  <c r="W193" i="2"/>
  <c r="W164" i="2" s="1"/>
  <c r="W133" i="2" s="1"/>
  <c r="Y193" i="2"/>
  <c r="Y164" i="2" s="1"/>
  <c r="Y133" i="2" s="1"/>
  <c r="W261" i="2"/>
  <c r="W260" i="2" s="1"/>
  <c r="BK164" i="2"/>
  <c r="BK133" i="2" s="1"/>
  <c r="BK261" i="2"/>
  <c r="BK260" i="2" s="1"/>
  <c r="N164" i="2"/>
  <c r="N94" i="2" s="1"/>
  <c r="J59" i="4"/>
  <c r="J30" i="4"/>
  <c r="J39" i="4" s="1"/>
  <c r="W33" i="1"/>
  <c r="N298" i="2"/>
  <c r="BE298" i="2" s="1"/>
  <c r="AY87" i="1"/>
  <c r="AA164" i="2"/>
  <c r="AA133" i="2" s="1"/>
  <c r="AA261" i="2"/>
  <c r="AA260" i="2" s="1"/>
  <c r="Y261" i="2"/>
  <c r="Y260" i="2" s="1"/>
  <c r="W32" i="1"/>
  <c r="AW87" i="1"/>
  <c r="AK32" i="1" s="1"/>
  <c r="N467" i="2"/>
  <c r="N109" i="2" s="1"/>
  <c r="N261" i="2"/>
  <c r="N90" i="2"/>
  <c r="N89" i="2" l="1"/>
  <c r="N133" i="2"/>
  <c r="BK132" i="2"/>
  <c r="N132" i="2" s="1"/>
  <c r="BK457" i="2"/>
  <c r="N457" i="2"/>
  <c r="W132" i="2"/>
  <c r="AU88" i="1" s="1"/>
  <c r="AU87" i="1" s="1"/>
  <c r="N294" i="2"/>
  <c r="N101" i="2" s="1"/>
  <c r="AA132" i="2"/>
  <c r="Y132" i="2"/>
  <c r="N99" i="2"/>
  <c r="N456" i="2" l="1"/>
  <c r="O107" i="2" s="1"/>
  <c r="N98" i="2" s="1"/>
  <c r="N88" i="2" s="1"/>
  <c r="L115" i="2" s="1"/>
  <c r="BE457" i="2"/>
  <c r="N260" i="2"/>
  <c r="M27" i="2" l="1"/>
  <c r="M30" i="2" s="1"/>
  <c r="H32" i="2" s="1"/>
  <c r="AG88" i="1" l="1"/>
  <c r="AG87" i="1" s="1"/>
  <c r="M32" i="2"/>
  <c r="AZ88" i="1"/>
  <c r="AZ87" i="1" s="1"/>
  <c r="AV88" i="1" l="1"/>
  <c r="AT88" i="1" s="1"/>
  <c r="AN88" i="1" s="1"/>
  <c r="L38" i="2"/>
  <c r="AG92" i="1"/>
  <c r="AK26" i="1"/>
  <c r="AK29" i="1" s="1"/>
  <c r="W31" i="1"/>
  <c r="AV87" i="1"/>
  <c r="AT87" i="1" l="1"/>
  <c r="AN87" i="1" s="1"/>
  <c r="AN92" i="1" s="1"/>
  <c r="AK31" i="1"/>
  <c r="AK37" i="1" s="1"/>
</calcChain>
</file>

<file path=xl/sharedStrings.xml><?xml version="1.0" encoding="utf-8"?>
<sst xmlns="http://schemas.openxmlformats.org/spreadsheetml/2006/main" count="3738" uniqueCount="775">
  <si>
    <t>2012</t>
  </si>
  <si>
    <t>List obsahuje:</t>
  </si>
  <si>
    <t>1) Souhrnný list stavby</t>
  </si>
  <si>
    <t>2) Rekapitulace objektů</t>
  </si>
  <si>
    <t>2.0</t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</si>
  <si>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</si>
  <si>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</si>
  <si>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</si>
  <si>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</si>
  <si>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</si>
  <si>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</si>
  <si>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</si>
  <si>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</si>
  <si>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0,001</t>
  </si>
  <si>
    <t>Kód:</t>
  </si>
  <si>
    <t>Stavba:</t>
  </si>
  <si>
    <t>Římov-muzeum poutnictví</t>
  </si>
  <si>
    <t>JKSO:</t>
  </si>
  <si>
    <t>CC-CZ:</t>
  </si>
  <si>
    <t>Místo:</t>
  </si>
  <si>
    <t/>
  </si>
  <si>
    <t>Datum:</t>
  </si>
  <si>
    <t>Objednatel:</t>
  </si>
  <si>
    <t>IČ:</t>
  </si>
  <si>
    <t>DIČ:</t>
  </si>
  <si>
    <t>Zhotovitel: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</si>
  <si>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</si>
  <si>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</si>
  <si>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</si>
  <si>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</si>
  <si>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</si>
  <si>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</si>
  <si>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</si>
  <si>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</si>
  <si>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</si>
  <si>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</si>
  <si>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</si>
  <si>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</si>
  <si>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</si>
  <si>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</si>
  <si>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</si>
  <si>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</si>
  <si>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</si>
  <si>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</si>
  <si>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</si>
  <si>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</si>
  <si>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</si>
  <si>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</si>
  <si>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</si>
  <si>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</si>
  <si>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</si>
  <si>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</si>
  <si>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</si>
  <si>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</si>
  <si>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</si>
  <si>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</si>
  <si>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</si>
  <si>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</si>
  <si>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</si>
  <si>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</si>
  <si>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</si>
  <si>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</si>
  <si>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</si>
  <si>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</si>
  <si>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</si>
  <si>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</si>
  <si>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</si>
  <si>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</si>
  <si>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</si>
  <si>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</si>
  <si>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</si>
  <si>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</si>
  <si>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{bf3f7124-f9de-4b69-868c-dd7e3323cf88}</t>
  </si>
  <si>
    <t>{00000000-0000-0000-0000-000000000000}</t>
  </si>
  <si>
    <t>/</t>
  </si>
  <si>
    <t>1</t>
  </si>
  <si>
    <t>{b50c4a66-896e-485d-8b3a-fe02d03fe63b}</t>
  </si>
  <si>
    <t>2) Ostatní náklady ze souhrnného listu</t>
  </si>
  <si>
    <t>Procent. zadání_x000D_
[% nákladů rozpočtu]</t>
  </si>
  <si>
    <t>Zařazení nákladů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</si>
  <si>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</si>
  <si>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</si>
  <si>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</si>
  <si>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</si>
  <si>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</si>
  <si>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</si>
  <si>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</si>
  <si>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</si>
  <si>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</si>
  <si>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1 - Římov-muzeum poutnictví</t>
  </si>
  <si>
    <t>Náklady z rozpočtu</t>
  </si>
  <si>
    <t>Ostatní náklady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</si>
  <si>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</si>
  <si>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</si>
  <si>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</si>
  <si>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</si>
  <si>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</si>
  <si>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</si>
  <si>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>1 - Zemní práce</t>
  </si>
  <si>
    <t>2 - Zakládání</t>
  </si>
  <si>
    <t>3 - Svislé a kompletní konstrukce</t>
  </si>
  <si>
    <t>4 - Vodorovné konstrukce</t>
  </si>
  <si>
    <t>6 - Úpravy povrchů, podlahy a osazování výplní</t>
  </si>
  <si>
    <t>9 - Ostatní konstrukce a práce, bourání</t>
  </si>
  <si>
    <t>997 - Přesun sutě</t>
  </si>
  <si>
    <t>998 - Přesun hmot</t>
  </si>
  <si>
    <t>PSV - Práce a dodávky PSV</t>
  </si>
  <si>
    <t>711 - Izolace proti vodě, vlhkosti a plynům</t>
  </si>
  <si>
    <t>713 - Izolace tepelné</t>
  </si>
  <si>
    <t>744 - Elektromontáže - rozvody vodičů měděných</t>
  </si>
  <si>
    <t>762 - Konstrukce tesařské</t>
  </si>
  <si>
    <t>763 - Konstrukce suché výstavby</t>
  </si>
  <si>
    <t>764 - Konstrukce klempířské</t>
  </si>
  <si>
    <t>765 - Krytina skládaná</t>
  </si>
  <si>
    <t>766 - Konstrukce truhlářské</t>
  </si>
  <si>
    <t>767 - Konstrukce zámečnické</t>
  </si>
  <si>
    <t>771 - Podlahy z dlaždic</t>
  </si>
  <si>
    <t>775 - Podlahy skládané</t>
  </si>
  <si>
    <t>783 - Dokončovací práce - nátěry</t>
  </si>
  <si>
    <t>784 - Dokončovací práce - malby a tapety</t>
  </si>
  <si>
    <t>2) Ostatní náklady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</si>
  <si>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</si>
  <si>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</si>
  <si>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</si>
  <si>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</si>
  <si>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</si>
  <si>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</si>
  <si>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</si>
  <si>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</si>
  <si>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</si>
  <si>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</si>
  <si>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</si>
  <si>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</si>
  <si>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</si>
  <si>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</si>
  <si>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</si>
  <si>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</si>
  <si>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181951102</t>
  </si>
  <si>
    <t>Úprava terénu před objektem</t>
  </si>
  <si>
    <t>m2</t>
  </si>
  <si>
    <t>4</t>
  </si>
  <si>
    <t>-2090794034</t>
  </si>
  <si>
    <t>urovnání nerovností ve vnitřním prostoru objektu(zemní práce)</t>
  </si>
  <si>
    <t>291111111</t>
  </si>
  <si>
    <t>Podklad pro zpevněné plochy z kameniva drceného 0 až 63 mm</t>
  </si>
  <si>
    <t>m3</t>
  </si>
  <si>
    <t>1852509293</t>
  </si>
  <si>
    <t>69*0,1</t>
  </si>
  <si>
    <t>VV</t>
  </si>
  <si>
    <t>311238116</t>
  </si>
  <si>
    <t>-1733975486</t>
  </si>
  <si>
    <t>štítová zeď</t>
  </si>
  <si>
    <t>33</t>
  </si>
  <si>
    <t>346244371</t>
  </si>
  <si>
    <t>Zazdívka o tl 140 mm rýh, nik nebo kapes z cihel pálených</t>
  </si>
  <si>
    <t>1290533385</t>
  </si>
  <si>
    <t>stávající vikýře</t>
  </si>
  <si>
    <t>2*(1,8*1,2)</t>
  </si>
  <si>
    <t>346271122</t>
  </si>
  <si>
    <t>Přizdívky  tl 115 mm z cihel vápenopískových dl 250 mm</t>
  </si>
  <si>
    <t>-954144564</t>
  </si>
  <si>
    <t>obezdění stěn</t>
  </si>
  <si>
    <t>99</t>
  </si>
  <si>
    <t>346272115</t>
  </si>
  <si>
    <t>-2144271349</t>
  </si>
  <si>
    <t>nad podestou</t>
  </si>
  <si>
    <t>10,685*0,5</t>
  </si>
  <si>
    <t>soubor</t>
  </si>
  <si>
    <t>342241112</t>
  </si>
  <si>
    <t>Příčky z cihel plných lícových dl 290 mm pevnosti na MVC včetně spárování tl 140 mm výkr.č.D7,D9</t>
  </si>
  <si>
    <t>1878901683</t>
  </si>
  <si>
    <t>přízemí</t>
  </si>
  <si>
    <t>417321313</t>
  </si>
  <si>
    <t>Ztužující pásy a věnce ze ŽB tř. C 16/20</t>
  </si>
  <si>
    <t>238874660</t>
  </si>
  <si>
    <t>(6,58+6,66+10,68+10,68)*0,3*0,3</t>
  </si>
  <si>
    <t>417351115</t>
  </si>
  <si>
    <t>Zřízení bednění ztužujících věnců</t>
  </si>
  <si>
    <t>-1437831499</t>
  </si>
  <si>
    <t>(6,58+6,66+10,68+10,68)*0,3*2</t>
  </si>
  <si>
    <t>417351116</t>
  </si>
  <si>
    <t>Odstranění bednění ztužujících věnců</t>
  </si>
  <si>
    <t>-1101430058</t>
  </si>
  <si>
    <t>417361821</t>
  </si>
  <si>
    <t>Výztuž ztužujících pásů a věnců betonářskou ocelí 10 505</t>
  </si>
  <si>
    <t>t</t>
  </si>
  <si>
    <t>463339478</t>
  </si>
  <si>
    <t>3,14*0,09</t>
  </si>
  <si>
    <t>611311131</t>
  </si>
  <si>
    <t>Potažení vnitřních rovných stropů vápenným štukem tloušťky do 3 mm</t>
  </si>
  <si>
    <t>-910456124</t>
  </si>
  <si>
    <t>(1,84*4,22*1,84)*10,65</t>
  </si>
  <si>
    <t>612311131</t>
  </si>
  <si>
    <t>Potažení vnitřních stěn vápenným štukem tloušťky do 3 mm</t>
  </si>
  <si>
    <t>125689456</t>
  </si>
  <si>
    <t>(10,195*3,3+6,65*3,3)*2</t>
  </si>
  <si>
    <t>patro</t>
  </si>
  <si>
    <t>(10,195*1,3+6,65*1,3)*2</t>
  </si>
  <si>
    <t>Součet</t>
  </si>
  <si>
    <t>612321121</t>
  </si>
  <si>
    <t>Vápenocementová omítka hladká jednovrstvá vnitřních stěn nanášená ručně</t>
  </si>
  <si>
    <t>-1156416827</t>
  </si>
  <si>
    <t>622131111</t>
  </si>
  <si>
    <t>Polymercementový spojovací můstek vnějších stěn nanášený ručně</t>
  </si>
  <si>
    <t>1208971362</t>
  </si>
  <si>
    <t>622131121</t>
  </si>
  <si>
    <t>Penetrace akrylát-silikon vnějších stěn nanášená ručně</t>
  </si>
  <si>
    <t>-658465900</t>
  </si>
  <si>
    <t>622143003</t>
  </si>
  <si>
    <t>Montáž omítkových plastových nebo pozinkovaných rohových profilů s tkaninou</t>
  </si>
  <si>
    <t>m</t>
  </si>
  <si>
    <t>-414670290</t>
  </si>
  <si>
    <t>okna a dveře</t>
  </si>
  <si>
    <t>5*(0,7*4)+1+2+2</t>
  </si>
  <si>
    <t>M</t>
  </si>
  <si>
    <t>590514800</t>
  </si>
  <si>
    <t>lišta rohová Al 10/10 cm s tkaninou bal. 2,5 m</t>
  </si>
  <si>
    <t>8</t>
  </si>
  <si>
    <t>-1070249648</t>
  </si>
  <si>
    <t>622143004</t>
  </si>
  <si>
    <t>Montáž omítkových samolepících začišťovacích profilů (APU lišt)</t>
  </si>
  <si>
    <t>-201575295</t>
  </si>
  <si>
    <t>590514760</t>
  </si>
  <si>
    <t>profil okenní začišťovací s tkaninou -Thermospoj 9 mm/2,4 m</t>
  </si>
  <si>
    <t>-140464967</t>
  </si>
  <si>
    <t>622321121</t>
  </si>
  <si>
    <t>Vápenocementová omítka hladká jednovrstvá vnějších stěn nanášená ručně</t>
  </si>
  <si>
    <t>-1504784350</t>
  </si>
  <si>
    <t>stávající stěny(západní a východní)</t>
  </si>
  <si>
    <t>(10,685*4,52)*2</t>
  </si>
  <si>
    <t>629991012</t>
  </si>
  <si>
    <t>Zakrytí výplní otvorů fólií přilepenou na začišťovací lišty</t>
  </si>
  <si>
    <t>1528508057</t>
  </si>
  <si>
    <t>631311115</t>
  </si>
  <si>
    <t>Mazanina tl do 80 mm z betonu prostého bez zvýšených nároků na prostředí tř. C 20/25</t>
  </si>
  <si>
    <t>1375388121</t>
  </si>
  <si>
    <t>P2</t>
  </si>
  <si>
    <t>6,65*10,19*0,07</t>
  </si>
  <si>
    <t>P1</t>
  </si>
  <si>
    <t>1+65*0,075</t>
  </si>
  <si>
    <t>631319011</t>
  </si>
  <si>
    <t>Příplatek k mazanině tl do 80 mm za přehlazení povrchu</t>
  </si>
  <si>
    <t>678589701</t>
  </si>
  <si>
    <t>631319171</t>
  </si>
  <si>
    <t>Příplatek k mazanině tl do 80 mm za stržení povrchu spodní vrstvy před vložením výztuže</t>
  </si>
  <si>
    <t>283201396</t>
  </si>
  <si>
    <t>631362021</t>
  </si>
  <si>
    <t>Výztuž mazanin svařovanými sítěmi Kari 5/1450x5/150</t>
  </si>
  <si>
    <t>435377618</t>
  </si>
  <si>
    <t>P1,P2</t>
  </si>
  <si>
    <t>(6,65*10,19*0,07)*20/1000+65*0,075*20/1000</t>
  </si>
  <si>
    <t>636311111</t>
  </si>
  <si>
    <t>Kladení dlažby z betonových dlaždic 40x40cm na sucho na terče z umělé hmoty o výšce do 25 mm s vyspárováním</t>
  </si>
  <si>
    <t>-525665995</t>
  </si>
  <si>
    <t>podesta</t>
  </si>
  <si>
    <t>36,2</t>
  </si>
  <si>
    <t>kus</t>
  </si>
  <si>
    <t>597612899</t>
  </si>
  <si>
    <t>dlaždice z lomového kamene (žulové)</t>
  </si>
  <si>
    <t>281648340</t>
  </si>
  <si>
    <t>36,2*1,15</t>
  </si>
  <si>
    <t>67,5</t>
  </si>
  <si>
    <t>612631001</t>
  </si>
  <si>
    <t>Spárování spárovací maltou vnitřních pohledových ploch stěn z cihel</t>
  </si>
  <si>
    <t>3361459</t>
  </si>
  <si>
    <t>642942721</t>
  </si>
  <si>
    <t>Osazování zárubní nebo rámů dveřních kovových do 4 m2 na montážní pěnu</t>
  </si>
  <si>
    <t>941736163</t>
  </si>
  <si>
    <t>55331526</t>
  </si>
  <si>
    <t>zárubeň ocelová pro sádrokarton 100 1450 dvoukřídlá</t>
  </si>
  <si>
    <t>-1757907571</t>
  </si>
  <si>
    <t>1713579072</t>
  </si>
  <si>
    <t>55331527</t>
  </si>
  <si>
    <t>dveře dvoukřídlé vchodové 1410/2170</t>
  </si>
  <si>
    <t>330186145</t>
  </si>
  <si>
    <t>941311111</t>
  </si>
  <si>
    <t>Montáž lešení řadového modulového lehkého zatížení do 200 kg/m2 š do 0,9 m v do 10 m</t>
  </si>
  <si>
    <t>1893991291</t>
  </si>
  <si>
    <t>10,685*3*2</t>
  </si>
  <si>
    <t>941311211</t>
  </si>
  <si>
    <t>Příplatek k lešení řadovému modulovému lehkému š 0,9 m v do 25 m za první a ZKD den použití</t>
  </si>
  <si>
    <t>-1234899589</t>
  </si>
  <si>
    <t>64,11*30</t>
  </si>
  <si>
    <t>3</t>
  </si>
  <si>
    <t>941311811</t>
  </si>
  <si>
    <t>Demontáž lešení řadového modulového lehkého zatížení do 200 kg/m2 š do 0,9 m v do 10 m</t>
  </si>
  <si>
    <t>-341475921</t>
  </si>
  <si>
    <t>952901111</t>
  </si>
  <si>
    <t>Vyčištění budov bytové a občanské výstavby při výšce podlaží do 4 m</t>
  </si>
  <si>
    <t>-1140041950</t>
  </si>
  <si>
    <t>953941212</t>
  </si>
  <si>
    <t>Dodávka a montáží kovových mříží v rámu nebo z jednotlivých tyčí</t>
  </si>
  <si>
    <t>824907993</t>
  </si>
  <si>
    <t>pro okna a dveře</t>
  </si>
  <si>
    <t>5+2</t>
  </si>
  <si>
    <t>962023490</t>
  </si>
  <si>
    <t>Bourání zdiva nadzákladového smíšeného</t>
  </si>
  <si>
    <t>-613727746</t>
  </si>
  <si>
    <t>otvor pro dveře</t>
  </si>
  <si>
    <t>1,2*2*0,6</t>
  </si>
  <si>
    <t>963021443</t>
  </si>
  <si>
    <t>Bourání kleneb na MC tl do 250 mm</t>
  </si>
  <si>
    <t>-368847552</t>
  </si>
  <si>
    <t>otvor pro schodiště</t>
  </si>
  <si>
    <t>965042141</t>
  </si>
  <si>
    <t>Bourání podkladů pod dlažby nebo mazanin betonových tl do 100 mm pl přes 4 m2</t>
  </si>
  <si>
    <t>-1390601852</t>
  </si>
  <si>
    <t>10,195*6,6*0,1</t>
  </si>
  <si>
    <t>968062354</t>
  </si>
  <si>
    <t>Vybourání dřevěných rámů oken dvojitých včetně křídel pl do 1 m2</t>
  </si>
  <si>
    <t>-1383531483</t>
  </si>
  <si>
    <t>stávající okénka</t>
  </si>
  <si>
    <t>5*(0,7*0,7)</t>
  </si>
  <si>
    <t>968062356</t>
  </si>
  <si>
    <t>Vybourání dřevěných rámů oken dvojitých včetně křídel pl do 4 m2</t>
  </si>
  <si>
    <t>354786032</t>
  </si>
  <si>
    <t>velká okna(stávající vikýře)</t>
  </si>
  <si>
    <t>2*(1,2*1,8)</t>
  </si>
  <si>
    <t>968072456</t>
  </si>
  <si>
    <t>Vybourání kovových dveřních zárubní pl přes 2 m2</t>
  </si>
  <si>
    <t>801869621</t>
  </si>
  <si>
    <t>vchodové dveře stávající</t>
  </si>
  <si>
    <t>1,5*2,2</t>
  </si>
  <si>
    <t>978013191</t>
  </si>
  <si>
    <t>Otlučení vnitřní vápenné nebo vápenocementové omítky stěn v rozsahu do 100 %</t>
  </si>
  <si>
    <t>1879343917</t>
  </si>
  <si>
    <t>978015391</t>
  </si>
  <si>
    <t>Otlučení vnější vápenné nebo vápenocementové vnější omítky stupně členitosti 1 a 2 rozsahu do 100%</t>
  </si>
  <si>
    <t>-456970349</t>
  </si>
  <si>
    <t>997013211</t>
  </si>
  <si>
    <t>Vnitrostaveništní doprava suti a vybouraných hmot pro budovy v do 6 m ručně</t>
  </si>
  <si>
    <t>-1190137439</t>
  </si>
  <si>
    <t>997013311</t>
  </si>
  <si>
    <t>Montáž a demontáž shozu suti v do 10 m</t>
  </si>
  <si>
    <t>1944646670</t>
  </si>
  <si>
    <t>997013501</t>
  </si>
  <si>
    <t>Odvoz suti a vybouraných hmot na skládku nebo meziskládku do 1 km se složením</t>
  </si>
  <si>
    <t>916860858</t>
  </si>
  <si>
    <t>997013509</t>
  </si>
  <si>
    <t>Příplatek k odvozu suti a vybouraných hmot na skládku ZKD 1 km přes 1 km</t>
  </si>
  <si>
    <t>1482865524</t>
  </si>
  <si>
    <t>15*18,302</t>
  </si>
  <si>
    <t>997013811</t>
  </si>
  <si>
    <t>Poplatek za uložení stavebního dřevěného odpadu na skládce (skládkovné)</t>
  </si>
  <si>
    <t>-407334212</t>
  </si>
  <si>
    <t>997013831</t>
  </si>
  <si>
    <t>Poplatek za uložení stavebního směsného odpadu na skládce (skládkovné)</t>
  </si>
  <si>
    <t>1926707230</t>
  </si>
  <si>
    <t>998011001</t>
  </si>
  <si>
    <t>Přesun hmot pro budovy zděné v do 6 m</t>
  </si>
  <si>
    <t>472759694</t>
  </si>
  <si>
    <t>711211111</t>
  </si>
  <si>
    <t>Izolace proti zemní vlhkosti a radonu provětrávaná z plastových segmentů v 40 mm se zabetonováním</t>
  </si>
  <si>
    <t>16</t>
  </si>
  <si>
    <t>-688913670</t>
  </si>
  <si>
    <t>výstavní prostor</t>
  </si>
  <si>
    <t>693110730</t>
  </si>
  <si>
    <t>32</t>
  </si>
  <si>
    <t>1799204790</t>
  </si>
  <si>
    <t>67,5*1,1</t>
  </si>
  <si>
    <t>628560000</t>
  </si>
  <si>
    <t>1721437665</t>
  </si>
  <si>
    <t>711461103</t>
  </si>
  <si>
    <t>Provedení izolace proti tlakové vodě vodorovné fólií přilepenou v plné ploše</t>
  </si>
  <si>
    <t>799894850</t>
  </si>
  <si>
    <t>283231010</t>
  </si>
  <si>
    <t>1526928265</t>
  </si>
  <si>
    <t>998711101</t>
  </si>
  <si>
    <t>Přesun hmot tonážní pro izolace proti vodě, vlhkosti a plynům v objektech výšky do 6 m</t>
  </si>
  <si>
    <t>334215715</t>
  </si>
  <si>
    <t>713111111</t>
  </si>
  <si>
    <t>Montáž izolace tepelné vrchem stropů volně kladenými rohožemi, pásy, dílci, deskami</t>
  </si>
  <si>
    <t>-649239179</t>
  </si>
  <si>
    <t>6,65*10,19</t>
  </si>
  <si>
    <t>283722020</t>
  </si>
  <si>
    <t>493790303</t>
  </si>
  <si>
    <t>(6,65*10,19)*1,2</t>
  </si>
  <si>
    <t>283722030</t>
  </si>
  <si>
    <t>-390262416</t>
  </si>
  <si>
    <t>(67,5+36,2)*1,2</t>
  </si>
  <si>
    <t>713111136</t>
  </si>
  <si>
    <t>Montáž izolace tepelné stropů volně kladenými rohožemi, pásy, dílci, deskami mezi trámy</t>
  </si>
  <si>
    <t>-138989963</t>
  </si>
  <si>
    <t>střecha dům</t>
  </si>
  <si>
    <t>(5,774*10,685)*2</t>
  </si>
  <si>
    <t>střecha podesta</t>
  </si>
  <si>
    <t>3,68*10,685</t>
  </si>
  <si>
    <t>631481050</t>
  </si>
  <si>
    <t>383052644</t>
  </si>
  <si>
    <t>162,71*1,2</t>
  </si>
  <si>
    <t>713121111</t>
  </si>
  <si>
    <t>Montáž izolace tepelné podlah volně kladenými rohožemi, pásy, dílci, deskami 1 vrstva</t>
  </si>
  <si>
    <t>1359046461</t>
  </si>
  <si>
    <t>67,5+36,2</t>
  </si>
  <si>
    <t>744211111</t>
  </si>
  <si>
    <t>378445854</t>
  </si>
  <si>
    <t>744211112</t>
  </si>
  <si>
    <t>1676076881</t>
  </si>
  <si>
    <t>748112211-D</t>
  </si>
  <si>
    <t>Demontáž stávajícího elektro zařízení</t>
  </si>
  <si>
    <t>408309820</t>
  </si>
  <si>
    <t>Dodávka a montáž elektro expozice+okruhy+rozvaděče-viz samostatný rozpočet</t>
  </si>
  <si>
    <t>762083121</t>
  </si>
  <si>
    <t>Impregnace řeziva proti dřevokaznému hmyzu, houbám a plísním máčením třída ohrožení 1 a 2</t>
  </si>
  <si>
    <t>1281783733</t>
  </si>
  <si>
    <t>krov,latě</t>
  </si>
  <si>
    <t>11,71+2,44+1,63</t>
  </si>
  <si>
    <t>762123120</t>
  </si>
  <si>
    <t>Montáž a dodávka stojin z hraněného řeziva průřezové plochy do 144 cm2</t>
  </si>
  <si>
    <t>-971369855</t>
  </si>
  <si>
    <t>pro podestu</t>
  </si>
  <si>
    <t>762123121</t>
  </si>
  <si>
    <t>Montáž a dodávka ostatních tesařských konstrucí</t>
  </si>
  <si>
    <t>-1998600292</t>
  </si>
  <si>
    <t>pozednice,stojiny,kleštiny</t>
  </si>
  <si>
    <t>762132135</t>
  </si>
  <si>
    <t>Montáž bednění krovu z hoblovaných prken na sraz</t>
  </si>
  <si>
    <t>-1103400384</t>
  </si>
  <si>
    <t>605111300</t>
  </si>
  <si>
    <t>řezivo stavební prkna tl.24mm</t>
  </si>
  <si>
    <t>-566907807</t>
  </si>
  <si>
    <t>(162,711*0,024)*1,2</t>
  </si>
  <si>
    <t>762331813</t>
  </si>
  <si>
    <t>Demontáž vázaných kcí krovů z hranolů průřezové plochy do 288 cm2 vč.laťování</t>
  </si>
  <si>
    <t>920759659</t>
  </si>
  <si>
    <t>762332533</t>
  </si>
  <si>
    <t>Montáž vázaných kcí krovů pravidelných z řeziva hoblovaného průřezové plochy do 288 cm2</t>
  </si>
  <si>
    <t>1832149937</t>
  </si>
  <si>
    <t>605111660</t>
  </si>
  <si>
    <t>řezivo jehličnaté hranol délka 4 - 6 m jakost I.</t>
  </si>
  <si>
    <t>-1683538816</t>
  </si>
  <si>
    <t>162,71*0,24*0,3</t>
  </si>
  <si>
    <t>762342214</t>
  </si>
  <si>
    <t>Montáž laťování na střechách jednoduchých sklonu do 60° osové vzdálenosti do 360 mm</t>
  </si>
  <si>
    <t>1594189409</t>
  </si>
  <si>
    <t>605141030</t>
  </si>
  <si>
    <t>řezivo jehličnaté lať jakost I. 50 x35 mm</t>
  </si>
  <si>
    <t>-1531937647</t>
  </si>
  <si>
    <t>162,71*0,03*0,5</t>
  </si>
  <si>
    <t>605141031</t>
  </si>
  <si>
    <t>řezivo jehličnaté lať jakost I. 50 x50 mm</t>
  </si>
  <si>
    <t>602330950</t>
  </si>
  <si>
    <t>162,71*0,05*0,2</t>
  </si>
  <si>
    <t>762342216</t>
  </si>
  <si>
    <t>Montáž kontralatí na střechách jednoduchých sklonu do 60° osové vzdálenosti do 600 mm</t>
  </si>
  <si>
    <t>1279891480</t>
  </si>
  <si>
    <t>762395000</t>
  </si>
  <si>
    <t>Spojovací prostředky pro montáž krovu, bednění, laťování, světlíky, klíny</t>
  </si>
  <si>
    <t>-819048853</t>
  </si>
  <si>
    <t>762953001</t>
  </si>
  <si>
    <t>Nátěr dřevěných teras olejový jednonásobný s očištěním</t>
  </si>
  <si>
    <t>-779273213</t>
  </si>
  <si>
    <t>762512225</t>
  </si>
  <si>
    <t>Montáž podlahové kce podkladové z desek dřevotřískových nebo cementotřískových lepených na dřevo</t>
  </si>
  <si>
    <t>-545018864</t>
  </si>
  <si>
    <t>podlaha patra(výstavní prostor) 2 vrstvy</t>
  </si>
  <si>
    <t>62,11*2</t>
  </si>
  <si>
    <t>60721514</t>
  </si>
  <si>
    <t>deska dřevotřísková typ S třída E1 jakost I tl 12mm</t>
  </si>
  <si>
    <t>1620440290</t>
  </si>
  <si>
    <t>podlaha patra(výstavní prostor)</t>
  </si>
  <si>
    <t>763121714</t>
  </si>
  <si>
    <t>SDK stěna předsazená základní penetrační nátěr</t>
  </si>
  <si>
    <t>-800304148</t>
  </si>
  <si>
    <t>(1,84+4,22+1,84)*10,65</t>
  </si>
  <si>
    <t>763131531</t>
  </si>
  <si>
    <t>SDK podhled deska 1xDF 12,5 bez TI jednovrstvá spodní kce profil CD+UD protipožární</t>
  </si>
  <si>
    <t>1870267657</t>
  </si>
  <si>
    <t>763131714</t>
  </si>
  <si>
    <t>SDK podhled základní penetrační nátěr</t>
  </si>
  <si>
    <t>-4838895</t>
  </si>
  <si>
    <t>763131751</t>
  </si>
  <si>
    <t>Montáž parotěsné zábrany do SDK podhledu</t>
  </si>
  <si>
    <t>-1116414817</t>
  </si>
  <si>
    <t>283292060</t>
  </si>
  <si>
    <t>464438095</t>
  </si>
  <si>
    <t>763131752</t>
  </si>
  <si>
    <t>Montáž jedné vrstvy tepelné izolace do SDK podhledu</t>
  </si>
  <si>
    <t>-1015067236</t>
  </si>
  <si>
    <t>631509640</t>
  </si>
  <si>
    <t>-1410821156</t>
  </si>
  <si>
    <t>763131765</t>
  </si>
  <si>
    <t>Příplatek k SDK podhledu za výšku zavěšení přes 0,5 do 1,0 m</t>
  </si>
  <si>
    <t>1141861250</t>
  </si>
  <si>
    <t>998763301</t>
  </si>
  <si>
    <t>Přesun hmot tonážní pro sádrokartonové konstrukce v objektech v do 6 m</t>
  </si>
  <si>
    <t>-500262892</t>
  </si>
  <si>
    <t>764002871</t>
  </si>
  <si>
    <t>Demontáž lemování zdí do suti</t>
  </si>
  <si>
    <t>268480287</t>
  </si>
  <si>
    <t>5,774*4</t>
  </si>
  <si>
    <t>764004801</t>
  </si>
  <si>
    <t>Demontáž podokapního žlabu do suti</t>
  </si>
  <si>
    <t>1475139782</t>
  </si>
  <si>
    <t>10,685*2</t>
  </si>
  <si>
    <t>764004861</t>
  </si>
  <si>
    <t>Demontáž svodu do suti</t>
  </si>
  <si>
    <t>589781501</t>
  </si>
  <si>
    <t>2*4,85</t>
  </si>
  <si>
    <t>764242304</t>
  </si>
  <si>
    <t>Oplechování štítu závětrnou lištou z TiZn lesklého plechu rš 330 mm</t>
  </si>
  <si>
    <t>1830436938</t>
  </si>
  <si>
    <t>764242334</t>
  </si>
  <si>
    <t>Oplechování rovné okapové hrany z TiZn lesklého plechu rš 330 mm</t>
  </si>
  <si>
    <t>-1367474004</t>
  </si>
  <si>
    <t>10,685+10,695+10,695</t>
  </si>
  <si>
    <t>764501103</t>
  </si>
  <si>
    <t>Montáž žlabu podokapního půlkulatého</t>
  </si>
  <si>
    <t>-208254707</t>
  </si>
  <si>
    <t>764508131</t>
  </si>
  <si>
    <t>Montáž kruhového svodu</t>
  </si>
  <si>
    <t>731249591</t>
  </si>
  <si>
    <t>2*4,52+2,52</t>
  </si>
  <si>
    <t>764541305</t>
  </si>
  <si>
    <t>Žlab podokapní půlkruhový z TiZn lesklého plechu rš 330 mm</t>
  </si>
  <si>
    <t>-1442378520</t>
  </si>
  <si>
    <t>764541346</t>
  </si>
  <si>
    <t>Kotlík oválný (trychtýřový) pro podokapní žlaby z TiZn lesklého plechu 330/100 mm</t>
  </si>
  <si>
    <t>-123040225</t>
  </si>
  <si>
    <t>764548423</t>
  </si>
  <si>
    <t>Svody kruhové včetně objímek, kolen, odskoků z TiZn předzvětralého plechu průměru 100 mm</t>
  </si>
  <si>
    <t>-204545609</t>
  </si>
  <si>
    <t>998764102</t>
  </si>
  <si>
    <t>Přesun hmot tonážní pro konstrukce klempířské v objektech v do 12 m</t>
  </si>
  <si>
    <t>-1817889819</t>
  </si>
  <si>
    <t>765111825</t>
  </si>
  <si>
    <t>Demontáž krytiny keramické hladké sklonu do 30° se zvětralou maltou do suti</t>
  </si>
  <si>
    <t>-151343555</t>
  </si>
  <si>
    <t>(10,695*5,774)*2</t>
  </si>
  <si>
    <t>765111831</t>
  </si>
  <si>
    <t>Příplatek k demontáži krytiny keramické hladké do suti za sklon přes 30°</t>
  </si>
  <si>
    <t>-818852813</t>
  </si>
  <si>
    <t>765111865</t>
  </si>
  <si>
    <t>Demontáž krytiny keramické hřebenů a nároží sklonu do 30° se zvětralou maltou do suti</t>
  </si>
  <si>
    <t>-422331243</t>
  </si>
  <si>
    <t>10,685</t>
  </si>
  <si>
    <t>765111881</t>
  </si>
  <si>
    <t>Příplatek k demontáži krytiny keramické hřebenů a nároží z prejzů do suti za sklon přes 30°</t>
  </si>
  <si>
    <t>604870611</t>
  </si>
  <si>
    <t>765114063</t>
  </si>
  <si>
    <t>Krytina keramická bobrovka glazovaná šupinové krytí sklonu do 30° do malty</t>
  </si>
  <si>
    <t>958798917</t>
  </si>
  <si>
    <t>krytina dům</t>
  </si>
  <si>
    <t>krytina podesta</t>
  </si>
  <si>
    <t>3,68*10,695</t>
  </si>
  <si>
    <t>765114251</t>
  </si>
  <si>
    <t>Krytina keramická bobrovka nárožní hrana z hřebenáčů režných do malty</t>
  </si>
  <si>
    <t>1746657838</t>
  </si>
  <si>
    <t>dům</t>
  </si>
  <si>
    <t>3,68*2</t>
  </si>
  <si>
    <t>765114312</t>
  </si>
  <si>
    <t>Krytina keramická bobrovka hřeben z hřebenáčů režných na sucho s větracím pásem s kartáčem</t>
  </si>
  <si>
    <t>1010525050</t>
  </si>
  <si>
    <t>765164171</t>
  </si>
  <si>
    <t>Příplatek ke krytině za sklon přes 45°</t>
  </si>
  <si>
    <t>955627780</t>
  </si>
  <si>
    <t>765191001</t>
  </si>
  <si>
    <t>Montáž pojistné hydroizolační vysocedifuzní paropropustné fólie kladené ve sklonu do 20° lepením na bednění nebo izolaci</t>
  </si>
  <si>
    <t>-1213148538</t>
  </si>
  <si>
    <t>283292680</t>
  </si>
  <si>
    <t>131081341</t>
  </si>
  <si>
    <t>998765102</t>
  </si>
  <si>
    <t>Přesun hmot tonážní pro krytiny skládané v objektech v do 12 m</t>
  </si>
  <si>
    <t>-551590483</t>
  </si>
  <si>
    <t>642951221</t>
  </si>
  <si>
    <t>Osazování dřevěných dveřních zárubní a rámů dodatečné pl přes 2,5 m2</t>
  </si>
  <si>
    <t>-314901544</t>
  </si>
  <si>
    <t>vchodové dveře</t>
  </si>
  <si>
    <t>611822560</t>
  </si>
  <si>
    <t>zárubeň rámová pro dveře 2křídlové 145x197 cm</t>
  </si>
  <si>
    <t>338926673</t>
  </si>
  <si>
    <t>20</t>
  </si>
  <si>
    <t>766441821</t>
  </si>
  <si>
    <t>Demontáž parapetních desek dřevěných šířky do 30 cm délky přes 1,0 m</t>
  </si>
  <si>
    <t>391214294</t>
  </si>
  <si>
    <t>stávající malá okna</t>
  </si>
  <si>
    <t>5</t>
  </si>
  <si>
    <t>766621642</t>
  </si>
  <si>
    <t>Montáž dřevěných oken plochy do 1 m2 otočných do zdiva</t>
  </si>
  <si>
    <t>-464935713</t>
  </si>
  <si>
    <t>do stěn a vikýřů</t>
  </si>
  <si>
    <t>4+2</t>
  </si>
  <si>
    <t>611301000</t>
  </si>
  <si>
    <t>okno jednokřídlové otvíravé a sklápěcí 70x70 cm</t>
  </si>
  <si>
    <t>2132542827</t>
  </si>
  <si>
    <t>do stěn</t>
  </si>
  <si>
    <t>611305100</t>
  </si>
  <si>
    <t>okno jednokřídlové otvíravé a sklápěcí 72x110 cm</t>
  </si>
  <si>
    <t>-399018884</t>
  </si>
  <si>
    <t>pro vikýře</t>
  </si>
  <si>
    <t>766660411</t>
  </si>
  <si>
    <t>Montáž vchodových dveří 1křídlových bez nadsvětlíku do zdiva</t>
  </si>
  <si>
    <t>-1637952308</t>
  </si>
  <si>
    <t>611441640</t>
  </si>
  <si>
    <t>dveře dřevěné vchodové 1křídlové otevíravé 90x200 cm,šestikazetové plné,ořech</t>
  </si>
  <si>
    <t>-1159315871</t>
  </si>
  <si>
    <t>766660461</t>
  </si>
  <si>
    <t>Montáž vchodových dveří 2křídlových bez nadsvětlíkem do zdiva</t>
  </si>
  <si>
    <t>-1856519041</t>
  </si>
  <si>
    <t>611441630</t>
  </si>
  <si>
    <t>dveře dřevěné kazetové vchodové 2křídlové(1 pevné) otevíravé 140x200 cm,2/3 prosklené</t>
  </si>
  <si>
    <t>-1648261428</t>
  </si>
  <si>
    <t>766660716</t>
  </si>
  <si>
    <t>Montáž dveřních křídel samozavírače na dřevěn. zárubeň</t>
  </si>
  <si>
    <t>-673321511</t>
  </si>
  <si>
    <t>549172550</t>
  </si>
  <si>
    <t>samozavírač dveří hydraulický s aretací</t>
  </si>
  <si>
    <t>1213943420</t>
  </si>
  <si>
    <t>766660722</t>
  </si>
  <si>
    <t>Montáž dveřního kování - zámku</t>
  </si>
  <si>
    <t>1518956552</t>
  </si>
  <si>
    <t>549260620</t>
  </si>
  <si>
    <t>zámek stavební zadlabací vložkový s převodem L HB</t>
  </si>
  <si>
    <t>282760736</t>
  </si>
  <si>
    <t>549641500</t>
  </si>
  <si>
    <t>-927665894</t>
  </si>
  <si>
    <t>549141000</t>
  </si>
  <si>
    <t>kování bezpečnostní Rostex, knoflík-klika R 802 Cr</t>
  </si>
  <si>
    <t>-1185053535</t>
  </si>
  <si>
    <t>549146220</t>
  </si>
  <si>
    <t>klika včetně štítu a montážního materiálu Jana BB 72 matný nikl</t>
  </si>
  <si>
    <t>-1751019789</t>
  </si>
  <si>
    <t>766661846</t>
  </si>
  <si>
    <t>Demontáž dveří - kování dveří</t>
  </si>
  <si>
    <t>11649397</t>
  </si>
  <si>
    <t>stávající vchodové dveře</t>
  </si>
  <si>
    <t>766662812</t>
  </si>
  <si>
    <t>Demontáž truhlářských prahů dveří dvoukřídlových</t>
  </si>
  <si>
    <t>-1467275592</t>
  </si>
  <si>
    <t>766694112</t>
  </si>
  <si>
    <t>Montáž parapetních desek dřevěných šířky do 30 cm délky do 1,6 m</t>
  </si>
  <si>
    <t>1711821689</t>
  </si>
  <si>
    <t>stěnové a vikýř</t>
  </si>
  <si>
    <t>611444000</t>
  </si>
  <si>
    <t>parapet dřevěný vnitřní</t>
  </si>
  <si>
    <t>706073042</t>
  </si>
  <si>
    <t>611444150</t>
  </si>
  <si>
    <t>koncovka k parapetu plastovému vnitřnímu 1 pár</t>
  </si>
  <si>
    <t>-1980369280</t>
  </si>
  <si>
    <t>766695212</t>
  </si>
  <si>
    <t>Montáž truhlářských prahů dveří 1a2křídlových šířky do 10 cm</t>
  </si>
  <si>
    <t>421261650</t>
  </si>
  <si>
    <t>611871760</t>
  </si>
  <si>
    <t>prah dveřní dřevěný dubový tl 2 cm dl.92 cm š 10 cm</t>
  </si>
  <si>
    <t>636014178</t>
  </si>
  <si>
    <t>611871560</t>
  </si>
  <si>
    <t>prah dveřní dřevěný dubový tl 2 cm dl.140 cm š 10 cm</t>
  </si>
  <si>
    <t>747461362</t>
  </si>
  <si>
    <t>998766101</t>
  </si>
  <si>
    <t>Přesun hmot tonážní pro konstrukce truhlářské v objektech v do 6 m</t>
  </si>
  <si>
    <t>-941664878</t>
  </si>
  <si>
    <t>767100000</t>
  </si>
  <si>
    <t>Dodávka a montáž vyztužení stropní konstrukce-viz samostatný rozpočet</t>
  </si>
  <si>
    <t>771591223</t>
  </si>
  <si>
    <t>Montáž izolace proti kročejovému hluku celoplošně lepená</t>
  </si>
  <si>
    <t>1797378965</t>
  </si>
  <si>
    <t>283766360</t>
  </si>
  <si>
    <t>1252462207</t>
  </si>
  <si>
    <t>771990112</t>
  </si>
  <si>
    <t>Vyrovnání podkladu samonivelační stěrkou tl 4 mm pevnosti 30 Mpa</t>
  </si>
  <si>
    <t>-343242130</t>
  </si>
  <si>
    <t>771990192</t>
  </si>
  <si>
    <t>Příplatek k vyrovnání podkladu dlažby samonivelační stěrkou pevnosti 30 Mpa ZKD 1 mm tloušťky</t>
  </si>
  <si>
    <t>1883070083</t>
  </si>
  <si>
    <t>998775102</t>
  </si>
  <si>
    <t>Přesun hmot tonážní pro podlahy dřevěné v objektech v do 12 m</t>
  </si>
  <si>
    <t>-650711488</t>
  </si>
  <si>
    <t>783118201</t>
  </si>
  <si>
    <t>Lakovací jednonásobný syntetický nátěr truhlářských konstrukcí</t>
  </si>
  <si>
    <t>1833100981</t>
  </si>
  <si>
    <t>dřevěnné schodiště</t>
  </si>
  <si>
    <t>783813131</t>
  </si>
  <si>
    <t>Penetrační syntetický nátěr štukových omítek</t>
  </si>
  <si>
    <t>-1024824596</t>
  </si>
  <si>
    <t>783817121</t>
  </si>
  <si>
    <t>Krycí jednonásobný syntetický nátěr štukových omítek</t>
  </si>
  <si>
    <t>2059668899</t>
  </si>
  <si>
    <t>783927111</t>
  </si>
  <si>
    <t>Krycí dvojnásobný akrylátový nátěr dřevěné podlahy</t>
  </si>
  <si>
    <t>-975077059</t>
  </si>
  <si>
    <t>podlaha patra(výstavní prostor) vrchní vrstva</t>
  </si>
  <si>
    <t>62,11</t>
  </si>
  <si>
    <t>784111001</t>
  </si>
  <si>
    <t>Oprášení (ometení ) podkladu v místnostech výšky do 3,80 m</t>
  </si>
  <si>
    <t>-1510473663</t>
  </si>
  <si>
    <t>784161101</t>
  </si>
  <si>
    <t>Bandážování spar a prasklin v místnostech výšky do 3,80 m</t>
  </si>
  <si>
    <t>847222828</t>
  </si>
  <si>
    <t>590306800</t>
  </si>
  <si>
    <t>páska ze skelných vláken 25 m</t>
  </si>
  <si>
    <t>-1672932185</t>
  </si>
  <si>
    <t>20*1,2</t>
  </si>
  <si>
    <t>784181121</t>
  </si>
  <si>
    <t>Hloubková jednonásobná penetrace podkladu v místnostech výšky do 3,80 m</t>
  </si>
  <si>
    <t>-855317533</t>
  </si>
  <si>
    <t>784221101</t>
  </si>
  <si>
    <t>Dvojnásobné bílé malby  ze směsí za sucha dobře otěruvzdorných v místnostech do 3,80 m</t>
  </si>
  <si>
    <t>-1376897690</t>
  </si>
  <si>
    <t>strop</t>
  </si>
  <si>
    <t>(6,65*10,19)*2</t>
  </si>
  <si>
    <t>Elektro expozice Římov</t>
  </si>
  <si>
    <t>množství</t>
  </si>
  <si>
    <t>j.cena</t>
  </si>
  <si>
    <t>celkem</t>
  </si>
  <si>
    <t>světlo nástěnné</t>
  </si>
  <si>
    <t>ks</t>
  </si>
  <si>
    <t>světlo směrové (dvojbodovka)</t>
  </si>
  <si>
    <t>vypínač jednopolový</t>
  </si>
  <si>
    <t>zásuvka</t>
  </si>
  <si>
    <t>LED bodové světlo osvětlení panelů přízemí</t>
  </si>
  <si>
    <t>LED pásky délka 1,5m</t>
  </si>
  <si>
    <t>LED páska ambity+loreta přízemí</t>
  </si>
  <si>
    <t>čidlo pohyblivé</t>
  </si>
  <si>
    <t>přímotop 1500W</t>
  </si>
  <si>
    <t>rozvaděč podomítkový 24 pozic</t>
  </si>
  <si>
    <t>okruhy přízemí 10celkem-7x světlo,2xzásuvka,1xpřímotop</t>
  </si>
  <si>
    <t>jeden okruh cca50m kabelu(dimenzi rozlišit podle druhu zátěže)</t>
  </si>
  <si>
    <t>rozvaděče umístěny u vstupu,úprava hlavního přívodu</t>
  </si>
  <si>
    <t>montáže</t>
  </si>
  <si>
    <t>{e6a7c4b5-b015-4783-9c48-fdca3f52ab4a}</t>
  </si>
  <si>
    <t>KRYCÍ LIST SOUPISU PRACÍ</t>
  </si>
  <si>
    <t>Vyztužení stropu</t>
  </si>
  <si>
    <t>KSO:</t>
  </si>
  <si>
    <t>Zadavatel:</t>
  </si>
  <si>
    <t>Uchazeč:</t>
  </si>
  <si>
    <t>Základ daně</t>
  </si>
  <si>
    <t>Sazba daně</t>
  </si>
  <si>
    <t>Výše daně</t>
  </si>
  <si>
    <t>REKAPITULACE ČLENĚNÍ SOUPISU PRACÍ</t>
  </si>
  <si>
    <t>Kód dílu - Popis</t>
  </si>
  <si>
    <t>Náklady ze soupisu prací</t>
  </si>
  <si>
    <t>SOUPIS PRACÍ</t>
  </si>
  <si>
    <t>Cenová soustava</t>
  </si>
  <si>
    <t>J. hmotnost [t]</t>
  </si>
  <si>
    <t>Hmotnost celkem [t]</t>
  </si>
  <si>
    <t>Náklady soupisu celkem</t>
  </si>
  <si>
    <t>HSV</t>
  </si>
  <si>
    <t>Práce a dodávky HSV</t>
  </si>
  <si>
    <t>153851133</t>
  </si>
  <si>
    <t>Ztužující ocelová táhla D do 32 mm</t>
  </si>
  <si>
    <t>CS ÚRS 2018 01</t>
  </si>
  <si>
    <t>1959134877</t>
  </si>
  <si>
    <t>M24-4,8</t>
  </si>
  <si>
    <t>346481112</t>
  </si>
  <si>
    <t>Zaplentování rýh, potrubí, výklenků nebo nik ve stěnách keramickým pletivem</t>
  </si>
  <si>
    <t>-1079723486</t>
  </si>
  <si>
    <t>985622411</t>
  </si>
  <si>
    <t>Spínání objektů -  kotevní oblast pro táhlo s vysekáním a zapravením s deskou PL300/16-300</t>
  </si>
  <si>
    <t>-1812377844</t>
  </si>
  <si>
    <t>včetně vyplnění kapes expanzní maltou</t>
  </si>
  <si>
    <t>18. 4. 2017</t>
  </si>
  <si>
    <t>Zdivo nosné vnitřní z cihel broušených tl 300 mm pevnosti P 15 na MVC</t>
  </si>
  <si>
    <t xml:space="preserve">Přizdívky tl 150 mm z pórobetonových přesných příčkovek </t>
  </si>
  <si>
    <t>geotextilie S 300 šíře 500 cm, 300 g/m2</t>
  </si>
  <si>
    <t>pás asfaltovaný modifikovaný  4mm</t>
  </si>
  <si>
    <t>fólie PE hydroizolační  š. 1,4 m, tl. 1,0 mm 67,5*1,1</t>
  </si>
  <si>
    <t>deska izolační 100 Z kašírovaná V 60 S 35 3000x1000x60 mm</t>
  </si>
  <si>
    <t>deska izolační 100 Z kašírovaná V 60 S 35 3000x1000x80 mm</t>
  </si>
  <si>
    <t>deska minerální střešní izolační  600x1200 mm tl. 120 mm</t>
  </si>
  <si>
    <t>folie izolační podstřešní  role 1,5 x 50 m</t>
  </si>
  <si>
    <t>plsť příčková  8/4 80 mm 7500x625 mm</t>
  </si>
  <si>
    <t>folie podstřešní difúzní  140 g/m2</t>
  </si>
  <si>
    <t>vložka zámková cylindrická oboustranná  + 4 klíče</t>
  </si>
  <si>
    <t>deska polystyrénová pro snížení kročejového hluku T 3500 1000x500x45-5mm</t>
  </si>
  <si>
    <t>hod</t>
  </si>
  <si>
    <t>dle PD elektra</t>
  </si>
  <si>
    <t>Montáž a dodávka přípojky elektra dle samost.PD elektra</t>
  </si>
  <si>
    <t>Montáž a dodávka vnitřních rozvodů elektra(kabeláž) dle samost.PD elektra</t>
  </si>
  <si>
    <t>39,321*1,2</t>
  </si>
  <si>
    <t>4*0,7</t>
  </si>
  <si>
    <t>4*2</t>
  </si>
  <si>
    <t>4,0*4</t>
  </si>
  <si>
    <t>4*4*1</t>
  </si>
  <si>
    <t>4*4</t>
  </si>
  <si>
    <t>4,21*2,5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</si>
</sst>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%"/>
    <numFmt numFmtId="165" formatCode="#,##0.00000"/>
    <numFmt numFmtId="166" formatCode="#,##0.000"/>
  </numFmts>
  <fonts count="57">
    <font>
      <sz val="8"/>
      <name val="Trebuchet MS"/>
      <family val="2"/>
      <charset val="1"/>
    </font>
    <font>
      <sz val="8"/>
      <name val="Arial CE"/>
      <family val="2"/>
      <charset val="1"/>
    </font>
    <font>
      <sz val="8"/>
      <color rgb="FFFAE682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rgb="FF0000FF"/>
      <name val="Trebuchet MS"/>
      <family val="2"/>
      <charset val="238"/>
    </font>
    <font>
      <u/>
      <sz val="11"/>
      <color rgb="FF0000FF"/>
      <name val="Calibri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sz val="8"/>
      <color rgb="FF969696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2"/>
      <name val="Trebuchet MS"/>
      <family val="2"/>
      <charset val="238"/>
    </font>
    <font>
      <sz val="18"/>
      <color rgb="FF0000FF"/>
      <name val="Wingdings 2"/>
      <family val="1"/>
      <charset val="2"/>
    </font>
    <font>
      <sz val="11"/>
      <name val="Trebuchet MS"/>
      <family val="2"/>
      <charset val="238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sz val="11"/>
      <color rgb="FF969696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9"/>
      <color rgb="FF0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505050"/>
      <name val="Trebuchet MS"/>
      <family val="2"/>
      <charset val="238"/>
    </font>
    <font>
      <sz val="8"/>
      <color rgb="FF800080"/>
      <name val="Trebuchet MS"/>
      <family val="2"/>
      <charset val="238"/>
    </font>
    <font>
      <sz val="8"/>
      <color rgb="FFFF0000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color rgb="FF3366FF"/>
      <name val="Arial CE"/>
      <family val="2"/>
      <charset val="1"/>
    </font>
    <font>
      <b/>
      <sz val="14"/>
      <name val="Arial CE"/>
      <family val="2"/>
      <charset val="1"/>
    </font>
    <font>
      <sz val="8"/>
      <color rgb="FF969696"/>
      <name val="Arial CE"/>
      <family val="2"/>
      <charset val="1"/>
    </font>
    <font>
      <b/>
      <sz val="11"/>
      <name val="Arial CE"/>
      <family val="2"/>
      <charset val="1"/>
    </font>
    <font>
      <b/>
      <sz val="10"/>
      <name val="Arial CE"/>
      <family val="2"/>
      <charset val="1"/>
    </font>
    <font>
      <b/>
      <sz val="12"/>
      <color rgb="FF960000"/>
      <name val="Arial CE"/>
      <family val="2"/>
      <charset val="1"/>
    </font>
    <font>
      <b/>
      <sz val="12"/>
      <name val="Arial CE"/>
      <family val="2"/>
      <charset val="1"/>
    </font>
    <font>
      <sz val="9"/>
      <name val="Arial CE"/>
      <family val="2"/>
      <charset val="1"/>
    </font>
    <font>
      <b/>
      <sz val="12"/>
      <color rgb="FF800000"/>
      <name val="Arial CE"/>
      <family val="2"/>
      <charset val="1"/>
    </font>
    <font>
      <sz val="12"/>
      <color rgb="FF003366"/>
      <name val="Arial CE"/>
      <family val="2"/>
      <charset val="1"/>
    </font>
    <font>
      <sz val="9"/>
      <color rgb="FF969696"/>
      <name val="Arial CE"/>
      <family val="2"/>
      <charset val="1"/>
    </font>
    <font>
      <sz val="8"/>
      <color rgb="FF960000"/>
      <name val="Arial CE"/>
      <family val="2"/>
      <charset val="1"/>
    </font>
    <font>
      <b/>
      <sz val="8"/>
      <name val="Arial CE"/>
      <family val="2"/>
      <charset val="1"/>
    </font>
    <font>
      <sz val="8"/>
      <color rgb="FF003366"/>
      <name val="Arial CE"/>
      <family val="2"/>
      <charset val="1"/>
    </font>
    <font>
      <sz val="8"/>
      <color rgb="FF800080"/>
      <name val="Arial CE"/>
      <family val="2"/>
      <charset val="1"/>
    </font>
    <font>
      <sz val="7"/>
      <color rgb="FF969696"/>
      <name val="Arial CE"/>
      <family val="2"/>
      <charset val="1"/>
    </font>
    <font>
      <sz val="8"/>
      <color rgb="FF505050"/>
      <name val="Arial CE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AE682"/>
        <bgColor rgb="FFFFCC99"/>
      </patternFill>
    </fill>
    <fill>
      <patternFill patternType="solid">
        <fgColor rgb="FFC0C0C0"/>
        <bgColor rgb="FFBEBEBE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C0C0C0"/>
      </patternFill>
    </fill>
    <fill>
      <patternFill patternType="solid">
        <fgColor rgb="FFFFFF00"/>
        <bgColor rgb="FFFFFF00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Border="0" applyProtection="0"/>
    <xf numFmtId="0" fontId="1" fillId="0" borderId="0"/>
  </cellStyleXfs>
  <cellXfs count="363">
    <xf numFmtId="0" fontId="0" fillId="0" borderId="0" xfId="0"/>
    <xf numFmtId="0" fontId="2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left" vertical="center"/>
    </xf>
    <xf numFmtId="0" fontId="5" fillId="2" borderId="0" xfId="1" applyFont="1" applyFill="1" applyBorder="1" applyAlignment="1" applyProtection="1">
      <alignment vertical="center"/>
    </xf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7" fillId="0" borderId="0" xfId="0" applyFont="1" applyAlignment="1">
      <alignment horizontal="left" vertical="center"/>
    </xf>
    <xf numFmtId="0" fontId="0" fillId="0" borderId="0" xfId="0" applyBorder="1"/>
    <xf numFmtId="0" fontId="9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center"/>
    </xf>
    <xf numFmtId="0" fontId="0" fillId="0" borderId="6" xfId="0" applyBorder="1"/>
    <xf numFmtId="0" fontId="12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3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164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11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11" fillId="4" borderId="9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7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7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4" fontId="10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Border="1" applyAlignment="1" applyProtection="1">
      <alignment horizontal="center" vertical="center"/>
    </xf>
    <xf numFmtId="0" fontId="23" fillId="0" borderId="4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3" fillId="0" borderId="0" xfId="0" applyFont="1" applyAlignment="1">
      <alignment vertical="center"/>
    </xf>
    <xf numFmtId="4" fontId="26" fillId="0" borderId="16" xfId="0" applyNumberFormat="1" applyFont="1" applyBorder="1" applyAlignment="1">
      <alignment vertical="center"/>
    </xf>
    <xf numFmtId="4" fontId="26" fillId="0" borderId="17" xfId="0" applyNumberFormat="1" applyFont="1" applyBorder="1" applyAlignment="1">
      <alignment vertical="center"/>
    </xf>
    <xf numFmtId="165" fontId="26" fillId="0" borderId="17" xfId="0" applyNumberFormat="1" applyFont="1" applyBorder="1" applyAlignment="1">
      <alignment vertical="center"/>
    </xf>
    <xf numFmtId="4" fontId="26" fillId="0" borderId="18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20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right" vertical="center"/>
    </xf>
    <xf numFmtId="0" fontId="11" fillId="5" borderId="8" xfId="0" applyFont="1" applyFill="1" applyBorder="1" applyAlignment="1">
      <alignment horizontal="left" vertical="center"/>
    </xf>
    <xf numFmtId="0" fontId="11" fillId="5" borderId="9" xfId="0" applyFont="1" applyFill="1" applyBorder="1" applyAlignment="1">
      <alignment horizontal="right" vertical="center"/>
    </xf>
    <xf numFmtId="0" fontId="11" fillId="5" borderId="9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0" xfId="0" applyFont="1" applyBorder="1" applyAlignment="1">
      <alignment horizontal="left" vertical="center"/>
    </xf>
    <xf numFmtId="0" fontId="28" fillId="0" borderId="5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4" fontId="29" fillId="0" borderId="0" xfId="0" applyNumberFormat="1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5" fontId="31" fillId="0" borderId="12" xfId="0" applyNumberFormat="1" applyFont="1" applyBorder="1" applyAlignment="1"/>
    <xf numFmtId="165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33" fillId="0" borderId="0" xfId="0" applyFont="1" applyAlignment="1"/>
    <xf numFmtId="0" fontId="33" fillId="0" borderId="4" xfId="0" applyFont="1" applyBorder="1" applyAlignment="1"/>
    <xf numFmtId="0" fontId="33" fillId="0" borderId="0" xfId="0" applyFont="1" applyBorder="1" applyAlignment="1"/>
    <xf numFmtId="0" fontId="28" fillId="0" borderId="0" xfId="0" applyFont="1" applyBorder="1" applyAlignment="1">
      <alignment horizontal="left"/>
    </xf>
    <xf numFmtId="0" fontId="33" fillId="0" borderId="5" xfId="0" applyFont="1" applyBorder="1" applyAlignment="1"/>
    <xf numFmtId="0" fontId="33" fillId="0" borderId="14" xfId="0" applyFont="1" applyBorder="1" applyAlignment="1"/>
    <xf numFmtId="165" fontId="33" fillId="0" borderId="0" xfId="0" applyNumberFormat="1" applyFont="1" applyBorder="1" applyAlignment="1"/>
    <xf numFmtId="165" fontId="33" fillId="0" borderId="15" xfId="0" applyNumberFormat="1" applyFont="1" applyBorder="1" applyAlignment="1"/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4" fontId="33" fillId="0" borderId="0" xfId="0" applyNumberFormat="1" applyFont="1" applyAlignment="1">
      <alignment vertical="center"/>
    </xf>
    <xf numFmtId="0" fontId="29" fillId="0" borderId="0" xfId="0" applyFont="1" applyBorder="1" applyAlignment="1">
      <alignment horizontal="left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6" fontId="0" fillId="0" borderId="25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4" fillId="0" borderId="25" xfId="0" applyFont="1" applyBorder="1" applyAlignment="1">
      <alignment horizontal="left" vertical="center"/>
    </xf>
    <xf numFmtId="165" fontId="14" fillId="0" borderId="0" xfId="0" applyNumberFormat="1" applyFont="1" applyBorder="1" applyAlignment="1">
      <alignment vertical="center"/>
    </xf>
    <xf numFmtId="165" fontId="14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49" fontId="0" fillId="0" borderId="0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166" fontId="0" fillId="0" borderId="0" xfId="0" applyNumberFormat="1" applyFont="1" applyBorder="1" applyAlignment="1" applyProtection="1">
      <alignment vertical="center"/>
      <protection locked="0"/>
    </xf>
    <xf numFmtId="4" fontId="0" fillId="0" borderId="0" xfId="0" applyNumberFormat="1" applyFont="1" applyBorder="1" applyAlignment="1" applyProtection="1">
      <alignment vertical="center"/>
      <protection locked="0"/>
    </xf>
    <xf numFmtId="4" fontId="0" fillId="0" borderId="23" xfId="0" applyNumberFormat="1" applyFont="1" applyBorder="1" applyAlignment="1" applyProtection="1">
      <alignment vertical="center"/>
      <protection locked="0"/>
    </xf>
    <xf numFmtId="0" fontId="14" fillId="0" borderId="14" xfId="0" applyFont="1" applyBorder="1" applyAlignment="1">
      <alignment horizontal="left" vertical="center"/>
    </xf>
    <xf numFmtId="0" fontId="34" fillId="0" borderId="0" xfId="0" applyFont="1" applyAlignment="1">
      <alignment vertical="center"/>
    </xf>
    <xf numFmtId="0" fontId="34" fillId="0" borderId="4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4" fillId="0" borderId="0" xfId="0" applyFont="1" applyBorder="1" applyAlignment="1">
      <alignment horizontal="left" vertical="center"/>
    </xf>
    <xf numFmtId="166" fontId="34" fillId="0" borderId="0" xfId="0" applyNumberFormat="1" applyFont="1" applyBorder="1" applyAlignment="1">
      <alignment vertical="center"/>
    </xf>
    <xf numFmtId="0" fontId="34" fillId="0" borderId="5" xfId="0" applyFont="1" applyBorder="1" applyAlignment="1">
      <alignment vertical="center"/>
    </xf>
    <xf numFmtId="0" fontId="34" fillId="0" borderId="14" xfId="0" applyFont="1" applyBorder="1" applyAlignment="1">
      <alignment vertical="center"/>
    </xf>
    <xf numFmtId="0" fontId="34" fillId="0" borderId="15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35" fillId="0" borderId="4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>
      <alignment horizontal="left" vertical="center"/>
    </xf>
    <xf numFmtId="0" fontId="35" fillId="0" borderId="5" xfId="0" applyFont="1" applyBorder="1" applyAlignment="1">
      <alignment vertical="center"/>
    </xf>
    <xf numFmtId="0" fontId="35" fillId="0" borderId="14" xfId="0" applyFont="1" applyBorder="1" applyAlignment="1">
      <alignment vertical="center"/>
    </xf>
    <xf numFmtId="0" fontId="35" fillId="0" borderId="15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4" fillId="0" borderId="0" xfId="0" applyFont="1" applyBorder="1" applyAlignment="1">
      <alignment horizontal="left" vertical="center" wrapText="1"/>
    </xf>
    <xf numFmtId="49" fontId="0" fillId="6" borderId="25" xfId="0" applyNumberFormat="1" applyFont="1" applyFill="1" applyBorder="1" applyAlignment="1" applyProtection="1">
      <alignment horizontal="left" vertical="center" wrapText="1"/>
      <protection locked="0"/>
    </xf>
    <xf numFmtId="0" fontId="36" fillId="0" borderId="0" xfId="0" applyFont="1" applyAlignment="1">
      <alignment vertical="center"/>
    </xf>
    <xf numFmtId="0" fontId="36" fillId="0" borderId="4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0" xfId="0" applyFont="1" applyBorder="1" applyAlignment="1">
      <alignment horizontal="left" vertical="center"/>
    </xf>
    <xf numFmtId="166" fontId="36" fillId="0" borderId="0" xfId="0" applyNumberFormat="1" applyFont="1" applyBorder="1" applyAlignment="1">
      <alignment vertical="center"/>
    </xf>
    <xf numFmtId="0" fontId="36" fillId="0" borderId="5" xfId="0" applyFont="1" applyBorder="1" applyAlignment="1">
      <alignment vertical="center"/>
    </xf>
    <xf numFmtId="0" fontId="36" fillId="0" borderId="14" xfId="0" applyFont="1" applyBorder="1" applyAlignment="1">
      <alignment vertical="center"/>
    </xf>
    <xf numFmtId="0" fontId="36" fillId="0" borderId="15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25" xfId="0" applyFont="1" applyBorder="1" applyAlignment="1" applyProtection="1">
      <alignment horizontal="center" vertical="center"/>
      <protection locked="0"/>
    </xf>
    <xf numFmtId="49" fontId="37" fillId="0" borderId="25" xfId="0" applyNumberFormat="1" applyFont="1" applyBorder="1" applyAlignment="1" applyProtection="1">
      <alignment horizontal="left" vertical="center" wrapText="1"/>
      <protection locked="0"/>
    </xf>
    <xf numFmtId="0" fontId="37" fillId="0" borderId="25" xfId="0" applyFont="1" applyBorder="1" applyAlignment="1" applyProtection="1">
      <alignment horizontal="center" vertical="center" wrapText="1"/>
      <protection locked="0"/>
    </xf>
    <xf numFmtId="166" fontId="37" fillId="0" borderId="25" xfId="0" applyNumberFormat="1" applyFont="1" applyBorder="1" applyAlignment="1" applyProtection="1">
      <alignment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49" fontId="37" fillId="6" borderId="25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25" xfId="0" applyNumberFormat="1" applyFont="1" applyBorder="1" applyAlignment="1" applyProtection="1">
      <alignment horizontal="right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35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7" fillId="0" borderId="25" xfId="0" applyFont="1" applyBorder="1" applyAlignment="1" applyProtection="1">
      <alignment horizontal="center" vertical="center"/>
      <protection locked="0"/>
    </xf>
    <xf numFmtId="0" fontId="34" fillId="0" borderId="16" xfId="0" applyFont="1" applyBorder="1" applyAlignment="1">
      <alignment vertical="center"/>
    </xf>
    <xf numFmtId="0" fontId="34" fillId="0" borderId="17" xfId="0" applyFont="1" applyBorder="1" applyAlignment="1">
      <alignment vertical="center"/>
    </xf>
    <xf numFmtId="0" fontId="34" fillId="0" borderId="18" xfId="0" applyFont="1" applyBorder="1" applyAlignment="1">
      <alignment vertical="center"/>
    </xf>
    <xf numFmtId="0" fontId="36" fillId="0" borderId="16" xfId="0" applyFont="1" applyBorder="1" applyAlignment="1">
      <alignment vertical="center"/>
    </xf>
    <xf numFmtId="0" fontId="36" fillId="0" borderId="17" xfId="0" applyFont="1" applyBorder="1" applyAlignment="1">
      <alignment vertical="center"/>
    </xf>
    <xf numFmtId="0" fontId="36" fillId="0" borderId="18" xfId="0" applyFont="1" applyBorder="1" applyAlignment="1">
      <alignment vertical="center"/>
    </xf>
    <xf numFmtId="0" fontId="11" fillId="0" borderId="0" xfId="0" applyFont="1"/>
    <xf numFmtId="0" fontId="0" fillId="0" borderId="26" xfId="0" applyBorder="1"/>
    <xf numFmtId="0" fontId="38" fillId="0" borderId="26" xfId="0" applyFont="1" applyBorder="1" applyAlignment="1">
      <alignment horizontal="center"/>
    </xf>
    <xf numFmtId="0" fontId="39" fillId="0" borderId="26" xfId="0" applyFont="1" applyBorder="1" applyAlignment="1">
      <alignment horizontal="right"/>
    </xf>
    <xf numFmtId="4" fontId="38" fillId="0" borderId="26" xfId="0" applyNumberFormat="1" applyFont="1" applyBorder="1"/>
    <xf numFmtId="0" fontId="38" fillId="0" borderId="26" xfId="0" applyFont="1" applyBorder="1"/>
    <xf numFmtId="4" fontId="0" fillId="0" borderId="26" xfId="0" applyNumberFormat="1" applyBorder="1"/>
    <xf numFmtId="0" fontId="39" fillId="0" borderId="26" xfId="0" applyFont="1" applyBorder="1" applyAlignment="1">
      <alignment horizontal="right"/>
    </xf>
    <xf numFmtId="0" fontId="39" fillId="0" borderId="26" xfId="0" applyFont="1" applyBorder="1"/>
    <xf numFmtId="4" fontId="39" fillId="0" borderId="26" xfId="0" applyNumberFormat="1" applyFont="1" applyBorder="1"/>
    <xf numFmtId="0" fontId="1" fillId="0" borderId="0" xfId="2"/>
    <xf numFmtId="0" fontId="1" fillId="0" borderId="0" xfId="2" applyProtection="1"/>
    <xf numFmtId="0" fontId="1" fillId="0" borderId="0" xfId="2" applyFont="1" applyAlignment="1">
      <alignment horizontal="left" vertical="center"/>
    </xf>
    <xf numFmtId="0" fontId="1" fillId="0" borderId="1" xfId="2" applyBorder="1"/>
    <xf numFmtId="0" fontId="1" fillId="0" borderId="2" xfId="2" applyBorder="1"/>
    <xf numFmtId="0" fontId="1" fillId="0" borderId="4" xfId="2" applyBorder="1"/>
    <xf numFmtId="0" fontId="41" fillId="0" borderId="0" xfId="2" applyFont="1" applyAlignment="1">
      <alignment horizontal="left" vertical="center"/>
    </xf>
    <xf numFmtId="0" fontId="40" fillId="0" borderId="0" xfId="2" applyFont="1" applyAlignment="1">
      <alignment horizontal="left" vertical="center"/>
    </xf>
    <xf numFmtId="0" fontId="42" fillId="0" borderId="0" xfId="2" applyFont="1" applyAlignment="1">
      <alignment horizontal="left" vertical="center"/>
    </xf>
    <xf numFmtId="0" fontId="1" fillId="0" borderId="0" xfId="2" applyFont="1" applyAlignment="1">
      <alignment vertical="center"/>
    </xf>
    <xf numFmtId="0" fontId="1" fillId="0" borderId="4" xfId="2" applyFont="1" applyBorder="1" applyAlignment="1">
      <alignment vertical="center"/>
    </xf>
    <xf numFmtId="14" fontId="1" fillId="0" borderId="0" xfId="2" applyNumberFormat="1" applyFont="1" applyAlignment="1">
      <alignment horizontal="left" vertical="center"/>
    </xf>
    <xf numFmtId="0" fontId="1" fillId="0" borderId="0" xfId="2" applyFont="1" applyAlignment="1">
      <alignment vertical="center" wrapText="1"/>
    </xf>
    <xf numFmtId="0" fontId="1" fillId="0" borderId="4" xfId="2" applyFont="1" applyBorder="1" applyAlignment="1">
      <alignment vertical="center" wrapText="1"/>
    </xf>
    <xf numFmtId="0" fontId="1" fillId="0" borderId="12" xfId="2" applyFont="1" applyBorder="1" applyAlignment="1">
      <alignment vertical="center"/>
    </xf>
    <xf numFmtId="0" fontId="44" fillId="0" borderId="0" xfId="2" applyFont="1" applyAlignment="1">
      <alignment horizontal="left" vertical="center"/>
    </xf>
    <xf numFmtId="4" fontId="45" fillId="0" borderId="0" xfId="2" applyNumberFormat="1" applyFont="1" applyAlignment="1">
      <alignment vertical="center"/>
    </xf>
    <xf numFmtId="0" fontId="42" fillId="0" borderId="0" xfId="2" applyFont="1" applyAlignment="1">
      <alignment horizontal="right" vertical="center"/>
    </xf>
    <xf numFmtId="4" fontId="42" fillId="0" borderId="0" xfId="2" applyNumberFormat="1" applyFont="1" applyAlignment="1">
      <alignment vertical="center"/>
    </xf>
    <xf numFmtId="164" fontId="42" fillId="0" borderId="0" xfId="2" applyNumberFormat="1" applyFont="1" applyAlignment="1">
      <alignment horizontal="right" vertical="center"/>
    </xf>
    <xf numFmtId="0" fontId="1" fillId="5" borderId="0" xfId="2" applyFont="1" applyFill="1" applyAlignment="1">
      <alignment vertical="center"/>
    </xf>
    <xf numFmtId="0" fontId="46" fillId="5" borderId="8" xfId="2" applyFont="1" applyFill="1" applyBorder="1" applyAlignment="1">
      <alignment horizontal="left" vertical="center"/>
    </xf>
    <xf numFmtId="0" fontId="1" fillId="5" borderId="9" xfId="2" applyFont="1" applyFill="1" applyBorder="1" applyAlignment="1">
      <alignment vertical="center"/>
    </xf>
    <xf numFmtId="0" fontId="46" fillId="5" borderId="9" xfId="2" applyFont="1" applyFill="1" applyBorder="1" applyAlignment="1">
      <alignment horizontal="right" vertical="center"/>
    </xf>
    <xf numFmtId="0" fontId="46" fillId="5" borderId="9" xfId="2" applyFont="1" applyFill="1" applyBorder="1" applyAlignment="1">
      <alignment horizontal="center" vertical="center"/>
    </xf>
    <xf numFmtId="4" fontId="46" fillId="5" borderId="9" xfId="2" applyNumberFormat="1" applyFont="1" applyFill="1" applyBorder="1" applyAlignment="1">
      <alignment vertical="center"/>
    </xf>
    <xf numFmtId="0" fontId="1" fillId="5" borderId="10" xfId="2" applyFont="1" applyFill="1" applyBorder="1" applyAlignment="1">
      <alignment vertical="center"/>
    </xf>
    <xf numFmtId="0" fontId="1" fillId="0" borderId="19" xfId="2" applyFont="1" applyBorder="1" applyAlignment="1">
      <alignment vertical="center"/>
    </xf>
    <xf numFmtId="0" fontId="1" fillId="0" borderId="20" xfId="2" applyFont="1" applyBorder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2" xfId="2" applyFont="1" applyBorder="1" applyAlignment="1">
      <alignment vertical="center"/>
    </xf>
    <xf numFmtId="0" fontId="1" fillId="0" borderId="0" xfId="2" applyFont="1" applyAlignment="1">
      <alignment horizontal="left" vertical="center" wrapText="1"/>
    </xf>
    <xf numFmtId="0" fontId="47" fillId="5" borderId="0" xfId="2" applyFont="1" applyFill="1" applyAlignment="1">
      <alignment horizontal="left" vertical="center"/>
    </xf>
    <xf numFmtId="0" fontId="47" fillId="5" borderId="0" xfId="2" applyFont="1" applyFill="1" applyAlignment="1">
      <alignment horizontal="right" vertical="center"/>
    </xf>
    <xf numFmtId="0" fontId="48" fillId="0" borderId="0" xfId="2" applyFont="1" applyAlignment="1">
      <alignment horizontal="left" vertical="center"/>
    </xf>
    <xf numFmtId="0" fontId="49" fillId="0" borderId="0" xfId="2" applyFont="1" applyAlignment="1">
      <alignment vertical="center"/>
    </xf>
    <xf numFmtId="0" fontId="49" fillId="0" borderId="4" xfId="2" applyFont="1" applyBorder="1" applyAlignment="1">
      <alignment vertical="center"/>
    </xf>
    <xf numFmtId="0" fontId="49" fillId="0" borderId="17" xfId="2" applyFont="1" applyBorder="1" applyAlignment="1">
      <alignment horizontal="left" vertical="center"/>
    </xf>
    <xf numFmtId="0" fontId="49" fillId="0" borderId="17" xfId="2" applyFont="1" applyBorder="1" applyAlignment="1">
      <alignment vertical="center"/>
    </xf>
    <xf numFmtId="4" fontId="49" fillId="0" borderId="17" xfId="2" applyNumberFormat="1" applyFont="1" applyBorder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" fillId="0" borderId="4" xfId="2" applyFont="1" applyBorder="1" applyAlignment="1">
      <alignment horizontal="center" vertical="center" wrapText="1"/>
    </xf>
    <xf numFmtId="0" fontId="47" fillId="5" borderId="22" xfId="2" applyFont="1" applyFill="1" applyBorder="1" applyAlignment="1">
      <alignment horizontal="center" vertical="center" wrapText="1"/>
    </xf>
    <xf numFmtId="0" fontId="47" fillId="5" borderId="23" xfId="2" applyFont="1" applyFill="1" applyBorder="1" applyAlignment="1">
      <alignment horizontal="center" vertical="center" wrapText="1"/>
    </xf>
    <xf numFmtId="0" fontId="47" fillId="5" borderId="24" xfId="2" applyFont="1" applyFill="1" applyBorder="1" applyAlignment="1">
      <alignment horizontal="center" vertical="center" wrapText="1"/>
    </xf>
    <xf numFmtId="0" fontId="47" fillId="5" borderId="0" xfId="2" applyFont="1" applyFill="1" applyAlignment="1">
      <alignment horizontal="center" vertical="center" wrapText="1"/>
    </xf>
    <xf numFmtId="0" fontId="50" fillId="0" borderId="22" xfId="2" applyFont="1" applyBorder="1" applyAlignment="1">
      <alignment horizontal="center" vertical="center" wrapText="1"/>
    </xf>
    <xf numFmtId="0" fontId="50" fillId="0" borderId="23" xfId="2" applyFont="1" applyBorder="1" applyAlignment="1">
      <alignment horizontal="center" vertical="center" wrapText="1"/>
    </xf>
    <xf numFmtId="0" fontId="50" fillId="0" borderId="24" xfId="2" applyFont="1" applyBorder="1" applyAlignment="1">
      <alignment horizontal="center" vertical="center" wrapText="1"/>
    </xf>
    <xf numFmtId="0" fontId="45" fillId="0" borderId="0" xfId="2" applyFont="1" applyAlignment="1">
      <alignment horizontal="left" vertical="center"/>
    </xf>
    <xf numFmtId="4" fontId="45" fillId="0" borderId="0" xfId="2" applyNumberFormat="1" applyFont="1" applyAlignment="1"/>
    <xf numFmtId="0" fontId="1" fillId="0" borderId="11" xfId="2" applyFont="1" applyBorder="1" applyAlignment="1">
      <alignment vertical="center"/>
    </xf>
    <xf numFmtId="165" fontId="51" fillId="0" borderId="12" xfId="2" applyNumberFormat="1" applyFont="1" applyBorder="1" applyAlignment="1"/>
    <xf numFmtId="165" fontId="51" fillId="0" borderId="13" xfId="2" applyNumberFormat="1" applyFont="1" applyBorder="1" applyAlignment="1"/>
    <xf numFmtId="4" fontId="52" fillId="0" borderId="0" xfId="2" applyNumberFormat="1" applyFont="1" applyAlignment="1">
      <alignment vertical="center"/>
    </xf>
    <xf numFmtId="0" fontId="53" fillId="0" borderId="0" xfId="2" applyFont="1" applyAlignment="1"/>
    <xf numFmtId="0" fontId="53" fillId="0" borderId="4" xfId="2" applyFont="1" applyBorder="1" applyAlignment="1"/>
    <xf numFmtId="0" fontId="53" fillId="0" borderId="0" xfId="2" applyFont="1" applyAlignment="1">
      <alignment horizontal="left"/>
    </xf>
    <xf numFmtId="0" fontId="49" fillId="0" borderId="0" xfId="2" applyFont="1" applyAlignment="1">
      <alignment horizontal="left"/>
    </xf>
    <xf numFmtId="4" fontId="49" fillId="0" borderId="0" xfId="2" applyNumberFormat="1" applyFont="1" applyAlignment="1"/>
    <xf numFmtId="0" fontId="53" fillId="0" borderId="14" xfId="2" applyFont="1" applyBorder="1" applyAlignment="1"/>
    <xf numFmtId="0" fontId="53" fillId="0" borderId="0" xfId="2" applyFont="1" applyBorder="1" applyAlignment="1"/>
    <xf numFmtId="165" fontId="53" fillId="0" borderId="0" xfId="2" applyNumberFormat="1" applyFont="1" applyBorder="1" applyAlignment="1"/>
    <xf numFmtId="165" fontId="53" fillId="0" borderId="15" xfId="2" applyNumberFormat="1" applyFont="1" applyBorder="1" applyAlignment="1"/>
    <xf numFmtId="0" fontId="53" fillId="0" borderId="0" xfId="2" applyFont="1" applyAlignment="1">
      <alignment horizontal="center"/>
    </xf>
    <xf numFmtId="4" fontId="53" fillId="0" borderId="0" xfId="2" applyNumberFormat="1" applyFont="1" applyAlignment="1">
      <alignment vertical="center"/>
    </xf>
    <xf numFmtId="0" fontId="1" fillId="0" borderId="4" xfId="2" applyFont="1" applyBorder="1" applyAlignment="1" applyProtection="1">
      <alignment vertical="center"/>
      <protection locked="0"/>
    </xf>
    <xf numFmtId="0" fontId="1" fillId="0" borderId="25" xfId="2" applyFont="1" applyBorder="1" applyAlignment="1" applyProtection="1">
      <alignment horizontal="center" vertical="center"/>
      <protection locked="0"/>
    </xf>
    <xf numFmtId="49" fontId="1" fillId="0" borderId="25" xfId="2" applyNumberFormat="1" applyFont="1" applyBorder="1" applyAlignment="1" applyProtection="1">
      <alignment horizontal="left" vertical="center" wrapText="1"/>
      <protection locked="0"/>
    </xf>
    <xf numFmtId="0" fontId="1" fillId="0" borderId="25" xfId="2" applyFont="1" applyBorder="1" applyAlignment="1" applyProtection="1">
      <alignment horizontal="left" vertical="center" wrapText="1"/>
      <protection locked="0"/>
    </xf>
    <xf numFmtId="0" fontId="1" fillId="0" borderId="25" xfId="2" applyFont="1" applyBorder="1" applyAlignment="1" applyProtection="1">
      <alignment horizontal="center" vertical="center" wrapText="1"/>
      <protection locked="0"/>
    </xf>
    <xf numFmtId="166" fontId="1" fillId="0" borderId="25" xfId="2" applyNumberFormat="1" applyFont="1" applyBorder="1" applyAlignment="1" applyProtection="1">
      <alignment vertical="center"/>
      <protection locked="0"/>
    </xf>
    <xf numFmtId="4" fontId="1" fillId="0" borderId="25" xfId="2" applyNumberFormat="1" applyFont="1" applyBorder="1" applyAlignment="1" applyProtection="1">
      <alignment vertical="center"/>
      <protection locked="0"/>
    </xf>
    <xf numFmtId="0" fontId="42" fillId="0" borderId="14" xfId="2" applyFont="1" applyBorder="1" applyAlignment="1">
      <alignment horizontal="left" vertical="center"/>
    </xf>
    <xf numFmtId="0" fontId="42" fillId="0" borderId="0" xfId="2" applyFont="1" applyBorder="1" applyAlignment="1">
      <alignment horizontal="center" vertical="center"/>
    </xf>
    <xf numFmtId="165" fontId="42" fillId="0" borderId="0" xfId="2" applyNumberFormat="1" applyFont="1" applyBorder="1" applyAlignment="1">
      <alignment vertical="center"/>
    </xf>
    <xf numFmtId="165" fontId="42" fillId="0" borderId="15" xfId="2" applyNumberFormat="1" applyFont="1" applyBorder="1" applyAlignment="1">
      <alignment vertical="center"/>
    </xf>
    <xf numFmtId="4" fontId="1" fillId="0" borderId="0" xfId="2" applyNumberFormat="1" applyFont="1" applyAlignment="1">
      <alignment vertical="center"/>
    </xf>
    <xf numFmtId="0" fontId="54" fillId="0" borderId="0" xfId="2" applyFont="1" applyAlignment="1">
      <alignment vertical="center"/>
    </xf>
    <xf numFmtId="0" fontId="54" fillId="0" borderId="4" xfId="2" applyFont="1" applyBorder="1" applyAlignment="1">
      <alignment vertical="center"/>
    </xf>
    <xf numFmtId="0" fontId="55" fillId="0" borderId="0" xfId="2" applyFont="1" applyAlignment="1">
      <alignment horizontal="left" vertical="center"/>
    </xf>
    <xf numFmtId="0" fontId="54" fillId="0" borderId="0" xfId="2" applyFont="1" applyAlignment="1">
      <alignment horizontal="left" vertical="center"/>
    </xf>
    <xf numFmtId="0" fontId="54" fillId="0" borderId="0" xfId="2" applyFont="1" applyAlignment="1">
      <alignment horizontal="left" vertical="center" wrapText="1"/>
    </xf>
    <xf numFmtId="0" fontId="54" fillId="0" borderId="14" xfId="2" applyFont="1" applyBorder="1" applyAlignment="1">
      <alignment vertical="center"/>
    </xf>
    <xf numFmtId="0" fontId="54" fillId="0" borderId="0" xfId="2" applyFont="1" applyBorder="1" applyAlignment="1">
      <alignment vertical="center"/>
    </xf>
    <xf numFmtId="0" fontId="54" fillId="0" borderId="15" xfId="2" applyFont="1" applyBorder="1" applyAlignment="1">
      <alignment vertical="center"/>
    </xf>
    <xf numFmtId="0" fontId="56" fillId="0" borderId="0" xfId="2" applyFont="1" applyAlignment="1">
      <alignment vertical="center"/>
    </xf>
    <xf numFmtId="0" fontId="56" fillId="0" borderId="4" xfId="2" applyFont="1" applyBorder="1" applyAlignment="1">
      <alignment vertical="center"/>
    </xf>
    <xf numFmtId="0" fontId="56" fillId="0" borderId="0" xfId="2" applyFont="1" applyAlignment="1">
      <alignment horizontal="left" vertical="center"/>
    </xf>
    <xf numFmtId="0" fontId="56" fillId="0" borderId="0" xfId="2" applyFont="1" applyAlignment="1">
      <alignment horizontal="left" vertical="center" wrapText="1"/>
    </xf>
    <xf numFmtId="166" fontId="56" fillId="0" borderId="0" xfId="2" applyNumberFormat="1" applyFont="1" applyAlignment="1">
      <alignment vertical="center"/>
    </xf>
    <xf numFmtId="0" fontId="56" fillId="0" borderId="14" xfId="2" applyFont="1" applyBorder="1" applyAlignment="1">
      <alignment vertical="center"/>
    </xf>
    <xf numFmtId="0" fontId="56" fillId="0" borderId="0" xfId="2" applyFont="1" applyBorder="1" applyAlignment="1">
      <alignment vertical="center"/>
    </xf>
    <xf numFmtId="0" fontId="56" fillId="0" borderId="15" xfId="2" applyFont="1" applyBorder="1" applyAlignment="1">
      <alignment vertical="center"/>
    </xf>
    <xf numFmtId="0" fontId="56" fillId="0" borderId="16" xfId="2" applyFont="1" applyBorder="1" applyAlignment="1">
      <alignment vertical="center"/>
    </xf>
    <xf numFmtId="0" fontId="56" fillId="0" borderId="17" xfId="2" applyFont="1" applyBorder="1" applyAlignment="1">
      <alignment vertical="center"/>
    </xf>
    <xf numFmtId="0" fontId="56" fillId="0" borderId="18" xfId="2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33" fillId="0" borderId="0" xfId="0" applyFont="1" applyFill="1" applyAlignment="1"/>
    <xf numFmtId="0" fontId="35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vertical="center"/>
    </xf>
    <xf numFmtId="4" fontId="13" fillId="0" borderId="7" xfId="0" applyNumberFormat="1" applyFont="1" applyBorder="1" applyAlignment="1">
      <alignment vertical="center"/>
    </xf>
    <xf numFmtId="164" fontId="14" fillId="0" borderId="0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0" fontId="11" fillId="4" borderId="9" xfId="0" applyFont="1" applyFill="1" applyBorder="1" applyAlignment="1">
      <alignment horizontal="left" vertical="center"/>
    </xf>
    <xf numFmtId="4" fontId="11" fillId="4" borderId="10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 wrapText="1"/>
    </xf>
    <xf numFmtId="4" fontId="25" fillId="0" borderId="0" xfId="0" applyNumberFormat="1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4" fontId="20" fillId="0" borderId="0" xfId="0" applyNumberFormat="1" applyFont="1" applyBorder="1" applyAlignment="1">
      <alignment vertical="center"/>
    </xf>
    <xf numFmtId="4" fontId="20" fillId="5" borderId="0" xfId="0" applyNumberFormat="1" applyFont="1" applyFill="1" applyBorder="1" applyAlignment="1">
      <alignment vertical="center"/>
    </xf>
    <xf numFmtId="4" fontId="20" fillId="0" borderId="0" xfId="0" applyNumberFormat="1" applyFont="1" applyBorder="1" applyAlignment="1">
      <alignment horizontal="right" vertical="center"/>
    </xf>
    <xf numFmtId="0" fontId="5" fillId="2" borderId="0" xfId="1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14" fontId="10" fillId="0" borderId="0" xfId="0" applyNumberFormat="1" applyFont="1" applyBorder="1" applyAlignment="1">
      <alignment horizontal="left" vertical="center"/>
    </xf>
    <xf numFmtId="4" fontId="13" fillId="0" borderId="0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4" fontId="11" fillId="5" borderId="10" xfId="0" applyNumberFormat="1" applyFont="1" applyFill="1" applyBorder="1" applyAlignment="1">
      <alignment vertical="center"/>
    </xf>
    <xf numFmtId="0" fontId="10" fillId="5" borderId="0" xfId="0" applyFont="1" applyFill="1" applyBorder="1" applyAlignment="1">
      <alignment horizontal="center" vertical="center"/>
    </xf>
    <xf numFmtId="4" fontId="28" fillId="0" borderId="0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0" fontId="10" fillId="5" borderId="23" xfId="0" applyFont="1" applyFill="1" applyBorder="1" applyAlignment="1">
      <alignment horizontal="center" vertical="center" wrapText="1"/>
    </xf>
    <xf numFmtId="0" fontId="30" fillId="5" borderId="23" xfId="0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 wrapText="1"/>
    </xf>
    <xf numFmtId="4" fontId="20" fillId="0" borderId="12" xfId="0" applyNumberFormat="1" applyFont="1" applyBorder="1" applyAlignment="1"/>
    <xf numFmtId="4" fontId="28" fillId="0" borderId="0" xfId="0" applyNumberFormat="1" applyFont="1" applyBorder="1" applyAlignment="1"/>
    <xf numFmtId="4" fontId="29" fillId="0" borderId="17" xfId="0" applyNumberFormat="1" applyFont="1" applyBorder="1" applyAlignment="1"/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horizontal="left" vertical="center" wrapText="1"/>
      <protection locked="0"/>
    </xf>
    <xf numFmtId="4" fontId="29" fillId="0" borderId="23" xfId="0" applyNumberFormat="1" applyFont="1" applyBorder="1" applyAlignment="1"/>
    <xf numFmtId="0" fontId="34" fillId="0" borderId="12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37" fillId="0" borderId="25" xfId="0" applyFont="1" applyBorder="1" applyAlignment="1" applyProtection="1">
      <alignment horizontal="left" vertical="center" wrapText="1"/>
      <protection locked="0"/>
    </xf>
    <xf numFmtId="4" fontId="37" fillId="0" borderId="25" xfId="0" applyNumberFormat="1" applyFont="1" applyBorder="1" applyAlignment="1" applyProtection="1">
      <alignment vertical="center"/>
      <protection locked="0"/>
    </xf>
    <xf numFmtId="0" fontId="35" fillId="0" borderId="0" xfId="0" applyFont="1" applyBorder="1" applyAlignment="1">
      <alignment horizontal="left" vertical="center" wrapText="1"/>
    </xf>
    <xf numFmtId="4" fontId="28" fillId="0" borderId="12" xfId="0" applyNumberFormat="1" applyFont="1" applyBorder="1" applyAlignment="1"/>
    <xf numFmtId="0" fontId="43" fillId="0" borderId="0" xfId="2" applyFont="1" applyBorder="1" applyAlignment="1">
      <alignment horizontal="left" vertical="center" wrapText="1"/>
    </xf>
    <xf numFmtId="0" fontId="42" fillId="0" borderId="0" xfId="2" applyFont="1" applyBorder="1" applyAlignment="1">
      <alignment horizontal="left" vertical="center" wrapText="1"/>
    </xf>
    <xf numFmtId="0" fontId="40" fillId="3" borderId="0" xfId="2" applyFont="1" applyFill="1" applyBorder="1" applyAlignment="1">
      <alignment horizontal="center" vertical="center"/>
    </xf>
    <xf numFmtId="0" fontId="1" fillId="0" borderId="0" xfId="2" applyFont="1" applyBorder="1" applyAlignment="1">
      <alignment horizontal="left" vertical="center" wrapText="1"/>
    </xf>
  </cellXfs>
  <cellStyles count="3">
    <cellStyle name="Hypertextový odkaz" xfId="1" builtinId="8"/>
    <cellStyle name="Normální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AE682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0505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27000</xdr:colOff>
      <xdr:row>0</xdr:row>
      <xdr:rowOff>0</xdr:rowOff>
    </xdr:from>
    <xdr:to>
      <xdr:col>0</xdr:col>
      <xdr:colOff>297720</xdr:colOff>
      <xdr:row>0</xdr:row>
      <xdr:rowOff>270720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0"/>
          <a:ext cx="270720" cy="2707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27000</xdr:colOff>
      <xdr:row>0</xdr:row>
      <xdr:rowOff>0</xdr:rowOff>
    </xdr:from>
    <xdr:to>
      <xdr:col>0</xdr:col>
      <xdr:colOff>303480</xdr:colOff>
      <xdr:row>1</xdr:row>
      <xdr:rowOff>255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0"/>
          <a:ext cx="276480" cy="276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27000</xdr:colOff>
      <xdr:row>0</xdr:row>
      <xdr:rowOff>0</xdr:rowOff>
    </xdr:from>
    <xdr:to>
      <xdr:col>0</xdr:col>
      <xdr:colOff>312480</xdr:colOff>
      <xdr:row>1</xdr:row>
      <xdr:rowOff>142920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0"/>
          <a:ext cx="285480" cy="2854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BX93"/>
  <sheetViews>
    <sheetView showGridLines="0" tabSelected="1" zoomScaleNormal="100" workbookViewId="0">
      <pane ySplit="1" topLeftCell="A66" activePane="bottomLeft" state="frozen"/>
      <selection pane="bottomLeft" activeCell="L77" sqref="L77"/>
    </sheetView>
  </sheetViews>
  <sheetFormatPr defaultRowHeight="13.5"/>
  <cols>
    <col min="1" max="1" width="8.33203125"/>
    <col min="2" max="2" width="1.6640625"/>
    <col min="3" max="3" width="4.1640625"/>
    <col min="4" max="33" width="2.5"/>
    <col min="34" max="34" width="3.33203125"/>
    <col min="35" max="37" width="2.5"/>
    <col min="38" max="38" width="8.33203125"/>
    <col min="39" max="39" width="3.33203125"/>
    <col min="40" max="40" width="13.33203125"/>
    <col min="41" max="41" width="7.5"/>
    <col min="42" max="42" width="4.1640625"/>
    <col min="43" max="43" width="1.6640625"/>
    <col min="44" max="44" width="13.6640625"/>
    <col min="45" max="56" width="0" hidden="1"/>
    <col min="57" max="57" width="66.5"/>
    <col min="58" max="70" width="9"/>
    <col min="71" max="89" width="0" hidden="1"/>
    <col min="90" max="1025" width="9"/>
  </cols>
  <sheetData>
    <row r="1" spans="1:73" ht="21.4" customHeight="1">
      <c r="A1" s="1" t="s">
        <v>0</v>
      </c>
      <c r="B1" s="2"/>
      <c r="C1" s="2"/>
      <c r="D1" s="3" t="s">
        <v>1</v>
      </c>
      <c r="E1" s="2"/>
      <c r="F1" s="2"/>
      <c r="G1" s="2"/>
      <c r="H1" s="2"/>
      <c r="I1" s="2"/>
      <c r="J1" s="2"/>
      <c r="K1" s="4" t="s">
        <v>2</v>
      </c>
      <c r="L1" s="4"/>
      <c r="M1" s="4"/>
      <c r="N1" s="4"/>
      <c r="O1" s="4"/>
      <c r="P1" s="4"/>
      <c r="Q1" s="4"/>
      <c r="R1" s="4"/>
      <c r="S1" s="4"/>
      <c r="T1" s="2"/>
      <c r="U1" s="2"/>
      <c r="V1" s="2"/>
      <c r="W1" s="4" t="s">
        <v>3</v>
      </c>
      <c r="X1" s="4"/>
      <c r="Y1" s="4"/>
      <c r="Z1" s="4"/>
      <c r="AA1" s="4"/>
      <c r="AB1" s="4"/>
      <c r="AC1" s="4"/>
      <c r="AD1" s="4"/>
      <c r="AE1" s="4"/>
      <c r="AF1" s="4"/>
      <c r="AG1" s="2"/>
      <c r="AH1" s="2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6" t="s">
        <v>4</v>
      </c>
      <c r="BB1" s="6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T1" s="7" t="s">
        <v>5</v>
      </c>
      <c r="BU1" s="7" t="s">
        <v>5</v>
      </c>
    </row>
    <row r="2" spans="1:73" ht="36.950000000000003" customHeight="1">
      <c r="C2" s="308" t="s">
        <v>6</v>
      </c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R2" s="309" t="s">
        <v>7</v>
      </c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S2" s="8" t="s">
        <v>8</v>
      </c>
      <c r="BT2" s="8" t="s">
        <v>9</v>
      </c>
    </row>
    <row r="3" spans="1:73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1"/>
      <c r="BS3" s="8" t="s">
        <v>8</v>
      </c>
      <c r="BT3" s="8" t="s">
        <v>10</v>
      </c>
    </row>
    <row r="4" spans="1:73" ht="36.950000000000003" customHeight="1">
      <c r="B4" s="12"/>
      <c r="C4" s="310" t="s">
        <v>11</v>
      </c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I4" s="310"/>
      <c r="AJ4" s="310"/>
      <c r="AK4" s="310"/>
      <c r="AL4" s="310"/>
      <c r="AM4" s="310"/>
      <c r="AN4" s="310"/>
      <c r="AO4" s="310"/>
      <c r="AP4" s="310"/>
      <c r="AQ4" s="13"/>
      <c r="AS4" s="14" t="s">
        <v>12</v>
      </c>
      <c r="BS4" s="8" t="s">
        <v>13</v>
      </c>
    </row>
    <row r="5" spans="1:73" ht="14.45" customHeight="1">
      <c r="B5" s="12"/>
      <c r="C5" s="15"/>
      <c r="D5" s="16" t="s">
        <v>14</v>
      </c>
      <c r="E5" s="15"/>
      <c r="F5" s="15"/>
      <c r="G5" s="15"/>
      <c r="H5" s="15"/>
      <c r="I5" s="15"/>
      <c r="J5" s="15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15"/>
      <c r="AQ5" s="13"/>
      <c r="BS5" s="8" t="s">
        <v>8</v>
      </c>
    </row>
    <row r="6" spans="1:73" ht="36.950000000000003" customHeight="1">
      <c r="B6" s="12"/>
      <c r="C6" s="15"/>
      <c r="D6" s="18" t="s">
        <v>15</v>
      </c>
      <c r="E6" s="15"/>
      <c r="F6" s="15"/>
      <c r="G6" s="15"/>
      <c r="H6" s="15"/>
      <c r="I6" s="15"/>
      <c r="J6" s="15"/>
      <c r="K6" s="312" t="s">
        <v>16</v>
      </c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2"/>
      <c r="Y6" s="312"/>
      <c r="Z6" s="312"/>
      <c r="AA6" s="312"/>
      <c r="AB6" s="312"/>
      <c r="AC6" s="312"/>
      <c r="AD6" s="312"/>
      <c r="AE6" s="312"/>
      <c r="AF6" s="312"/>
      <c r="AG6" s="312"/>
      <c r="AH6" s="312"/>
      <c r="AI6" s="312"/>
      <c r="AJ6" s="312"/>
      <c r="AK6" s="312"/>
      <c r="AL6" s="312"/>
      <c r="AM6" s="312"/>
      <c r="AN6" s="312"/>
      <c r="AO6" s="312"/>
      <c r="AP6" s="15"/>
      <c r="AQ6" s="13"/>
      <c r="BS6" s="8" t="s">
        <v>8</v>
      </c>
    </row>
    <row r="7" spans="1:73" ht="14.45" customHeight="1">
      <c r="B7" s="12"/>
      <c r="C7" s="15"/>
      <c r="D7" s="19" t="s">
        <v>17</v>
      </c>
      <c r="E7" s="15"/>
      <c r="F7" s="15"/>
      <c r="G7" s="15"/>
      <c r="H7" s="15"/>
      <c r="I7" s="15"/>
      <c r="J7" s="15"/>
      <c r="K7" s="17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9" t="s">
        <v>18</v>
      </c>
      <c r="AL7" s="15"/>
      <c r="AM7" s="15"/>
      <c r="AN7" s="17"/>
      <c r="AO7" s="15"/>
      <c r="AP7" s="15"/>
      <c r="AQ7" s="13"/>
      <c r="BS7" s="8" t="s">
        <v>8</v>
      </c>
    </row>
    <row r="8" spans="1:73" ht="14.45" customHeight="1">
      <c r="B8" s="12"/>
      <c r="C8" s="15"/>
      <c r="D8" s="19" t="s">
        <v>19</v>
      </c>
      <c r="E8" s="15"/>
      <c r="F8" s="15"/>
      <c r="G8" s="15"/>
      <c r="H8" s="15"/>
      <c r="I8" s="15"/>
      <c r="J8" s="15"/>
      <c r="K8" s="17" t="s">
        <v>20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9" t="s">
        <v>21</v>
      </c>
      <c r="AL8" s="15"/>
      <c r="AM8" s="15"/>
      <c r="AN8" s="17"/>
      <c r="AO8" s="15"/>
      <c r="AP8" s="15"/>
      <c r="AQ8" s="13"/>
      <c r="BS8" s="8" t="s">
        <v>8</v>
      </c>
    </row>
    <row r="9" spans="1:73" ht="14.45" customHeight="1">
      <c r="B9" s="12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3"/>
      <c r="BS9" s="8" t="s">
        <v>8</v>
      </c>
    </row>
    <row r="10" spans="1:73" ht="14.45" customHeight="1">
      <c r="B10" s="12"/>
      <c r="C10" s="15"/>
      <c r="D10" s="19" t="s">
        <v>22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9" t="s">
        <v>23</v>
      </c>
      <c r="AL10" s="15"/>
      <c r="AM10" s="15"/>
      <c r="AN10" s="17"/>
      <c r="AO10" s="15"/>
      <c r="AP10" s="15"/>
      <c r="AQ10" s="13"/>
      <c r="BS10" s="8" t="s">
        <v>8</v>
      </c>
    </row>
    <row r="11" spans="1:73" ht="18.399999999999999" customHeight="1">
      <c r="B11" s="12"/>
      <c r="C11" s="15"/>
      <c r="D11" s="15"/>
      <c r="E11" s="17" t="s">
        <v>20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9" t="s">
        <v>24</v>
      </c>
      <c r="AL11" s="15"/>
      <c r="AM11" s="15"/>
      <c r="AN11" s="17"/>
      <c r="AO11" s="15"/>
      <c r="AP11" s="15"/>
      <c r="AQ11" s="13"/>
      <c r="BS11" s="8" t="s">
        <v>8</v>
      </c>
    </row>
    <row r="12" spans="1:73" ht="6.95" customHeight="1">
      <c r="B12" s="12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3"/>
      <c r="BS12" s="8" t="s">
        <v>8</v>
      </c>
    </row>
    <row r="13" spans="1:73" ht="14.45" customHeight="1">
      <c r="B13" s="12"/>
      <c r="C13" s="15"/>
      <c r="D13" s="19" t="s">
        <v>25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9" t="s">
        <v>23</v>
      </c>
      <c r="AL13" s="15"/>
      <c r="AM13" s="15"/>
      <c r="AN13" s="17"/>
      <c r="AO13" s="15"/>
      <c r="AP13" s="15"/>
      <c r="AQ13" s="13"/>
      <c r="BS13" s="8" t="s">
        <v>8</v>
      </c>
    </row>
    <row r="14" spans="1:73" ht="15">
      <c r="B14" s="12"/>
      <c r="C14" s="15"/>
      <c r="D14" s="15"/>
      <c r="E14" s="17" t="s">
        <v>20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9" t="s">
        <v>24</v>
      </c>
      <c r="AL14" s="15"/>
      <c r="AM14" s="15"/>
      <c r="AN14" s="17"/>
      <c r="AO14" s="15"/>
      <c r="AP14" s="15"/>
      <c r="AQ14" s="13"/>
      <c r="BS14" s="8" t="s">
        <v>8</v>
      </c>
    </row>
    <row r="15" spans="1:73" ht="6.95" customHeight="1">
      <c r="B15" s="1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3"/>
      <c r="BS15" s="8" t="s">
        <v>5</v>
      </c>
    </row>
    <row r="16" spans="1:73" ht="14.45" customHeight="1">
      <c r="B16" s="12"/>
      <c r="C16" s="15"/>
      <c r="D16" s="19" t="s">
        <v>26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9" t="s">
        <v>23</v>
      </c>
      <c r="AL16" s="15"/>
      <c r="AM16" s="15"/>
      <c r="AN16" s="17"/>
      <c r="AO16" s="15"/>
      <c r="AP16" s="15"/>
      <c r="AQ16" s="13"/>
      <c r="BS16" s="8" t="s">
        <v>5</v>
      </c>
    </row>
    <row r="17" spans="1:71" ht="18.399999999999999" customHeight="1">
      <c r="B17" s="12"/>
      <c r="C17" s="15"/>
      <c r="D17" s="15"/>
      <c r="E17" s="17" t="s">
        <v>20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9" t="s">
        <v>24</v>
      </c>
      <c r="AL17" s="15"/>
      <c r="AM17" s="15"/>
      <c r="AN17" s="17"/>
      <c r="AO17" s="15"/>
      <c r="AP17" s="15"/>
      <c r="AQ17" s="13"/>
      <c r="BS17" s="8" t="s">
        <v>27</v>
      </c>
    </row>
    <row r="18" spans="1:71" ht="6.95" customHeight="1">
      <c r="B18" s="12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3"/>
      <c r="BS18" s="8" t="s">
        <v>8</v>
      </c>
    </row>
    <row r="19" spans="1:71" ht="14.45" customHeight="1">
      <c r="B19" s="12"/>
      <c r="C19" s="15"/>
      <c r="D19" s="19" t="s">
        <v>28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9" t="s">
        <v>23</v>
      </c>
      <c r="AL19" s="15"/>
      <c r="AM19" s="15"/>
      <c r="AN19" s="17"/>
      <c r="AO19" s="15"/>
      <c r="AP19" s="15"/>
      <c r="AQ19" s="13"/>
      <c r="BS19" s="8" t="s">
        <v>8</v>
      </c>
    </row>
    <row r="20" spans="1:71" ht="18.399999999999999" customHeight="1">
      <c r="B20" s="12"/>
      <c r="C20" s="15"/>
      <c r="D20" s="15"/>
      <c r="E20" s="17" t="s">
        <v>20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9" t="s">
        <v>24</v>
      </c>
      <c r="AL20" s="15"/>
      <c r="AM20" s="15"/>
      <c r="AN20" s="17"/>
      <c r="AO20" s="15"/>
      <c r="AP20" s="15"/>
      <c r="AQ20" s="13"/>
    </row>
    <row r="21" spans="1:71" ht="6.95" customHeight="1">
      <c r="B21" s="12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3"/>
    </row>
    <row r="22" spans="1:71" ht="15">
      <c r="B22" s="12"/>
      <c r="C22" s="15"/>
      <c r="D22" s="19" t="s">
        <v>29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3"/>
    </row>
    <row r="23" spans="1:71" ht="22.5" customHeight="1">
      <c r="B23" s="12"/>
      <c r="C23" s="15"/>
      <c r="D23" s="15"/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13"/>
      <c r="Z23" s="313"/>
      <c r="AA23" s="313"/>
      <c r="AB23" s="313"/>
      <c r="AC23" s="313"/>
      <c r="AD23" s="313"/>
      <c r="AE23" s="313"/>
      <c r="AF23" s="313"/>
      <c r="AG23" s="313"/>
      <c r="AH23" s="313"/>
      <c r="AI23" s="313"/>
      <c r="AJ23" s="313"/>
      <c r="AK23" s="313"/>
      <c r="AL23" s="313"/>
      <c r="AM23" s="313"/>
      <c r="AN23" s="313"/>
      <c r="AO23" s="15"/>
      <c r="AP23" s="15"/>
      <c r="AQ23" s="13"/>
    </row>
    <row r="24" spans="1:71" ht="6.95" customHeight="1">
      <c r="B24" s="12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3"/>
    </row>
    <row r="25" spans="1:71" ht="6.95" customHeight="1">
      <c r="B25" s="12"/>
      <c r="C25" s="15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15"/>
      <c r="AQ25" s="13"/>
    </row>
    <row r="26" spans="1:71" ht="14.45" customHeight="1">
      <c r="B26" s="12"/>
      <c r="C26" s="15"/>
      <c r="D26" s="21" t="s">
        <v>30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314">
        <f>ROUND(AG87,2)</f>
        <v>0</v>
      </c>
      <c r="AL26" s="314"/>
      <c r="AM26" s="314"/>
      <c r="AN26" s="314"/>
      <c r="AO26" s="314"/>
      <c r="AP26" s="15"/>
      <c r="AQ26" s="13"/>
    </row>
    <row r="27" spans="1:71" ht="14.45" customHeight="1">
      <c r="B27" s="12"/>
      <c r="C27" s="15"/>
      <c r="D27" s="21" t="s">
        <v>31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314">
        <f>ROUND(AG90,2)</f>
        <v>0</v>
      </c>
      <c r="AL27" s="314"/>
      <c r="AM27" s="314"/>
      <c r="AN27" s="314"/>
      <c r="AO27" s="314"/>
      <c r="AP27" s="15"/>
      <c r="AQ27" s="13"/>
    </row>
    <row r="28" spans="1:71" s="22" customFormat="1" ht="6.95" customHeight="1"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5"/>
    </row>
    <row r="29" spans="1:71" ht="25.9" customHeight="1">
      <c r="A29" s="22"/>
      <c r="B29" s="23"/>
      <c r="C29" s="24"/>
      <c r="D29" s="26" t="s">
        <v>32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315">
        <f>ROUND(AK26+AK27,2)</f>
        <v>0</v>
      </c>
      <c r="AL29" s="315"/>
      <c r="AM29" s="315"/>
      <c r="AN29" s="315"/>
      <c r="AO29" s="315"/>
      <c r="AP29" s="24"/>
      <c r="AQ29" s="25"/>
    </row>
    <row r="30" spans="1:71" ht="6.95" customHeight="1">
      <c r="A30" s="22"/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5"/>
    </row>
    <row r="31" spans="1:71" s="28" customFormat="1" ht="14.45" customHeight="1">
      <c r="B31" s="29"/>
      <c r="C31" s="30"/>
      <c r="D31" s="31" t="s">
        <v>33</v>
      </c>
      <c r="E31" s="30"/>
      <c r="F31" s="31" t="s">
        <v>34</v>
      </c>
      <c r="G31" s="30"/>
      <c r="H31" s="30"/>
      <c r="I31" s="30"/>
      <c r="J31" s="30"/>
      <c r="K31" s="30"/>
      <c r="L31" s="316">
        <v>0.21</v>
      </c>
      <c r="M31" s="316"/>
      <c r="N31" s="316"/>
      <c r="O31" s="316"/>
      <c r="P31" s="30"/>
      <c r="Q31" s="30"/>
      <c r="R31" s="30"/>
      <c r="S31" s="30"/>
      <c r="T31" s="33" t="s">
        <v>35</v>
      </c>
      <c r="U31" s="30"/>
      <c r="V31" s="30"/>
      <c r="W31" s="317">
        <f>ROUND(AZ87+SUM(CD91),2)</f>
        <v>0</v>
      </c>
      <c r="X31" s="317"/>
      <c r="Y31" s="317"/>
      <c r="Z31" s="317"/>
      <c r="AA31" s="317"/>
      <c r="AB31" s="317"/>
      <c r="AC31" s="317"/>
      <c r="AD31" s="317"/>
      <c r="AE31" s="317"/>
      <c r="AF31" s="30"/>
      <c r="AG31" s="30"/>
      <c r="AH31" s="30"/>
      <c r="AI31" s="30"/>
      <c r="AJ31" s="30"/>
      <c r="AK31" s="317">
        <f>ROUND(AV87+SUM(BY91),2)</f>
        <v>0</v>
      </c>
      <c r="AL31" s="317"/>
      <c r="AM31" s="317"/>
      <c r="AN31" s="317"/>
      <c r="AO31" s="317"/>
      <c r="AP31" s="30"/>
      <c r="AQ31" s="34"/>
    </row>
    <row r="32" spans="1:71" ht="14.45" customHeight="1">
      <c r="A32" s="28"/>
      <c r="B32" s="29"/>
      <c r="C32" s="30"/>
      <c r="D32" s="30"/>
      <c r="E32" s="30"/>
      <c r="F32" s="31" t="s">
        <v>36</v>
      </c>
      <c r="G32" s="30"/>
      <c r="H32" s="30"/>
      <c r="I32" s="30"/>
      <c r="J32" s="30"/>
      <c r="K32" s="30"/>
      <c r="L32" s="316">
        <v>0.15</v>
      </c>
      <c r="M32" s="316"/>
      <c r="N32" s="316"/>
      <c r="O32" s="316"/>
      <c r="P32" s="30"/>
      <c r="Q32" s="30"/>
      <c r="R32" s="30"/>
      <c r="S32" s="30"/>
      <c r="T32" s="33" t="s">
        <v>35</v>
      </c>
      <c r="U32" s="30"/>
      <c r="V32" s="30"/>
      <c r="W32" s="317">
        <f>ROUND(BA87+SUM(CE91),2)</f>
        <v>0</v>
      </c>
      <c r="X32" s="317"/>
      <c r="Y32" s="317"/>
      <c r="Z32" s="317"/>
      <c r="AA32" s="317"/>
      <c r="AB32" s="317"/>
      <c r="AC32" s="317"/>
      <c r="AD32" s="317"/>
      <c r="AE32" s="317"/>
      <c r="AF32" s="30"/>
      <c r="AG32" s="30"/>
      <c r="AH32" s="30"/>
      <c r="AI32" s="30"/>
      <c r="AJ32" s="30"/>
      <c r="AK32" s="317">
        <f>ROUND(AW87+SUM(BZ91),2)</f>
        <v>0</v>
      </c>
      <c r="AL32" s="317"/>
      <c r="AM32" s="317"/>
      <c r="AN32" s="317"/>
      <c r="AO32" s="317"/>
      <c r="AP32" s="30"/>
      <c r="AQ32" s="34"/>
    </row>
    <row r="33" spans="1:43" ht="14.45" hidden="1" customHeight="1">
      <c r="A33" s="28"/>
      <c r="B33" s="29"/>
      <c r="C33" s="30"/>
      <c r="D33" s="30"/>
      <c r="E33" s="30"/>
      <c r="F33" s="31" t="s">
        <v>37</v>
      </c>
      <c r="G33" s="30"/>
      <c r="H33" s="30"/>
      <c r="I33" s="30"/>
      <c r="J33" s="30"/>
      <c r="K33" s="30"/>
      <c r="L33" s="316">
        <v>0.21</v>
      </c>
      <c r="M33" s="316"/>
      <c r="N33" s="316"/>
      <c r="O33" s="316"/>
      <c r="P33" s="30"/>
      <c r="Q33" s="30"/>
      <c r="R33" s="30"/>
      <c r="S33" s="30"/>
      <c r="T33" s="33" t="s">
        <v>35</v>
      </c>
      <c r="U33" s="30"/>
      <c r="V33" s="30"/>
      <c r="W33" s="317">
        <f>ROUND(BB87+SUM(CF91),2)</f>
        <v>0</v>
      </c>
      <c r="X33" s="317"/>
      <c r="Y33" s="317"/>
      <c r="Z33" s="317"/>
      <c r="AA33" s="317"/>
      <c r="AB33" s="317"/>
      <c r="AC33" s="317"/>
      <c r="AD33" s="317"/>
      <c r="AE33" s="317"/>
      <c r="AF33" s="30"/>
      <c r="AG33" s="30"/>
      <c r="AH33" s="30"/>
      <c r="AI33" s="30"/>
      <c r="AJ33" s="30"/>
      <c r="AK33" s="317">
        <v>0</v>
      </c>
      <c r="AL33" s="317"/>
      <c r="AM33" s="317"/>
      <c r="AN33" s="317"/>
      <c r="AO33" s="317"/>
      <c r="AP33" s="30"/>
      <c r="AQ33" s="34"/>
    </row>
    <row r="34" spans="1:43" ht="14.45" hidden="1" customHeight="1">
      <c r="A34" s="28"/>
      <c r="B34" s="29"/>
      <c r="C34" s="30"/>
      <c r="D34" s="30"/>
      <c r="E34" s="30"/>
      <c r="F34" s="31" t="s">
        <v>38</v>
      </c>
      <c r="G34" s="30"/>
      <c r="H34" s="30"/>
      <c r="I34" s="30"/>
      <c r="J34" s="30"/>
      <c r="K34" s="30"/>
      <c r="L34" s="316">
        <v>0.15</v>
      </c>
      <c r="M34" s="316"/>
      <c r="N34" s="316"/>
      <c r="O34" s="316"/>
      <c r="P34" s="30"/>
      <c r="Q34" s="30"/>
      <c r="R34" s="30"/>
      <c r="S34" s="30"/>
      <c r="T34" s="33" t="s">
        <v>35</v>
      </c>
      <c r="U34" s="30"/>
      <c r="V34" s="30"/>
      <c r="W34" s="317">
        <f>ROUND(BC87+SUM(CG91),2)</f>
        <v>0</v>
      </c>
      <c r="X34" s="317"/>
      <c r="Y34" s="317"/>
      <c r="Z34" s="317"/>
      <c r="AA34" s="317"/>
      <c r="AB34" s="317"/>
      <c r="AC34" s="317"/>
      <c r="AD34" s="317"/>
      <c r="AE34" s="317"/>
      <c r="AF34" s="30"/>
      <c r="AG34" s="30"/>
      <c r="AH34" s="30"/>
      <c r="AI34" s="30"/>
      <c r="AJ34" s="30"/>
      <c r="AK34" s="317">
        <v>0</v>
      </c>
      <c r="AL34" s="317"/>
      <c r="AM34" s="317"/>
      <c r="AN34" s="317"/>
      <c r="AO34" s="317"/>
      <c r="AP34" s="30"/>
      <c r="AQ34" s="34"/>
    </row>
    <row r="35" spans="1:43" ht="14.45" hidden="1" customHeight="1">
      <c r="A35" s="28"/>
      <c r="B35" s="29"/>
      <c r="C35" s="30"/>
      <c r="D35" s="30"/>
      <c r="E35" s="30"/>
      <c r="F35" s="31" t="s">
        <v>39</v>
      </c>
      <c r="G35" s="30"/>
      <c r="H35" s="30"/>
      <c r="I35" s="30"/>
      <c r="J35" s="30"/>
      <c r="K35" s="30"/>
      <c r="L35" s="316">
        <v>0</v>
      </c>
      <c r="M35" s="316"/>
      <c r="N35" s="316"/>
      <c r="O35" s="316"/>
      <c r="P35" s="30"/>
      <c r="Q35" s="30"/>
      <c r="R35" s="30"/>
      <c r="S35" s="30"/>
      <c r="T35" s="33" t="s">
        <v>35</v>
      </c>
      <c r="U35" s="30"/>
      <c r="V35" s="30"/>
      <c r="W35" s="317">
        <f>ROUND(BD87+SUM(CH91),2)</f>
        <v>0</v>
      </c>
      <c r="X35" s="317"/>
      <c r="Y35" s="317"/>
      <c r="Z35" s="317"/>
      <c r="AA35" s="317"/>
      <c r="AB35" s="317"/>
      <c r="AC35" s="317"/>
      <c r="AD35" s="317"/>
      <c r="AE35" s="317"/>
      <c r="AF35" s="30"/>
      <c r="AG35" s="30"/>
      <c r="AH35" s="30"/>
      <c r="AI35" s="30"/>
      <c r="AJ35" s="30"/>
      <c r="AK35" s="317">
        <v>0</v>
      </c>
      <c r="AL35" s="317"/>
      <c r="AM35" s="317"/>
      <c r="AN35" s="317"/>
      <c r="AO35" s="317"/>
      <c r="AP35" s="30"/>
      <c r="AQ35" s="34"/>
    </row>
    <row r="36" spans="1:43" s="22" customFormat="1" ht="6.95" customHeight="1"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5"/>
    </row>
    <row r="37" spans="1:43" ht="25.9" customHeight="1">
      <c r="A37" s="22"/>
      <c r="B37" s="23"/>
      <c r="C37" s="35"/>
      <c r="D37" s="36" t="s">
        <v>40</v>
      </c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8" t="s">
        <v>41</v>
      </c>
      <c r="U37" s="37"/>
      <c r="V37" s="37"/>
      <c r="W37" s="37"/>
      <c r="X37" s="318" t="s">
        <v>42</v>
      </c>
      <c r="Y37" s="318"/>
      <c r="Z37" s="318"/>
      <c r="AA37" s="318"/>
      <c r="AB37" s="318"/>
      <c r="AC37" s="37"/>
      <c r="AD37" s="37"/>
      <c r="AE37" s="37"/>
      <c r="AF37" s="37"/>
      <c r="AG37" s="37"/>
      <c r="AH37" s="37"/>
      <c r="AI37" s="37"/>
      <c r="AJ37" s="37"/>
      <c r="AK37" s="319">
        <f>SUM(AK29:AK35)</f>
        <v>0</v>
      </c>
      <c r="AL37" s="319"/>
      <c r="AM37" s="319"/>
      <c r="AN37" s="319"/>
      <c r="AO37" s="319"/>
      <c r="AP37" s="35"/>
      <c r="AQ37" s="25"/>
    </row>
    <row r="38" spans="1:43" ht="14.45" customHeight="1">
      <c r="A38" s="22"/>
      <c r="B38" s="23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5"/>
    </row>
    <row r="39" spans="1:43">
      <c r="B39" s="12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3"/>
    </row>
    <row r="40" spans="1:43">
      <c r="B40" s="12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3"/>
    </row>
    <row r="41" spans="1:43">
      <c r="B41" s="12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3"/>
    </row>
    <row r="42" spans="1:43">
      <c r="B42" s="12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3"/>
    </row>
    <row r="43" spans="1:43">
      <c r="B43" s="12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3"/>
    </row>
    <row r="44" spans="1:43">
      <c r="B44" s="12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3"/>
    </row>
    <row r="45" spans="1:43">
      <c r="B45" s="12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3"/>
    </row>
    <row r="46" spans="1:43">
      <c r="B46" s="12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3"/>
    </row>
    <row r="47" spans="1:43">
      <c r="B47" s="12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3"/>
    </row>
    <row r="48" spans="1:43">
      <c r="B48" s="12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3"/>
    </row>
    <row r="49" spans="2:43" s="22" customFormat="1" ht="15">
      <c r="B49" s="23"/>
      <c r="C49" s="24"/>
      <c r="D49" s="39" t="s">
        <v>43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1"/>
      <c r="AA49" s="24"/>
      <c r="AB49" s="24"/>
      <c r="AC49" s="39" t="s">
        <v>44</v>
      </c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1"/>
      <c r="AP49" s="24"/>
      <c r="AQ49" s="25"/>
    </row>
    <row r="50" spans="2:43">
      <c r="B50" s="12"/>
      <c r="C50" s="15"/>
      <c r="D50" s="42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43"/>
      <c r="AA50" s="15"/>
      <c r="AB50" s="15"/>
      <c r="AC50" s="42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43"/>
      <c r="AP50" s="15"/>
      <c r="AQ50" s="13"/>
    </row>
    <row r="51" spans="2:43">
      <c r="B51" s="12"/>
      <c r="C51" s="15"/>
      <c r="D51" s="42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43"/>
      <c r="AA51" s="15"/>
      <c r="AB51" s="15"/>
      <c r="AC51" s="42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43"/>
      <c r="AP51" s="15"/>
      <c r="AQ51" s="13"/>
    </row>
    <row r="52" spans="2:43">
      <c r="B52" s="12"/>
      <c r="C52" s="15"/>
      <c r="D52" s="42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43"/>
      <c r="AA52" s="15"/>
      <c r="AB52" s="15"/>
      <c r="AC52" s="42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43"/>
      <c r="AP52" s="15"/>
      <c r="AQ52" s="13"/>
    </row>
    <row r="53" spans="2:43">
      <c r="B53" s="12"/>
      <c r="C53" s="15"/>
      <c r="D53" s="42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43"/>
      <c r="AA53" s="15"/>
      <c r="AB53" s="15"/>
      <c r="AC53" s="42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43"/>
      <c r="AP53" s="15"/>
      <c r="AQ53" s="13"/>
    </row>
    <row r="54" spans="2:43">
      <c r="B54" s="12"/>
      <c r="C54" s="15"/>
      <c r="D54" s="42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43"/>
      <c r="AA54" s="15"/>
      <c r="AB54" s="15"/>
      <c r="AC54" s="42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43"/>
      <c r="AP54" s="15"/>
      <c r="AQ54" s="13"/>
    </row>
    <row r="55" spans="2:43">
      <c r="B55" s="12"/>
      <c r="C55" s="15"/>
      <c r="D55" s="42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43"/>
      <c r="AA55" s="15"/>
      <c r="AB55" s="15"/>
      <c r="AC55" s="42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43"/>
      <c r="AP55" s="15"/>
      <c r="AQ55" s="13"/>
    </row>
    <row r="56" spans="2:43">
      <c r="B56" s="12"/>
      <c r="C56" s="15"/>
      <c r="D56" s="42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43"/>
      <c r="AA56" s="15"/>
      <c r="AB56" s="15"/>
      <c r="AC56" s="42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43"/>
      <c r="AP56" s="15"/>
      <c r="AQ56" s="13"/>
    </row>
    <row r="57" spans="2:43">
      <c r="B57" s="12"/>
      <c r="C57" s="15"/>
      <c r="D57" s="42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43"/>
      <c r="AA57" s="15"/>
      <c r="AB57" s="15"/>
      <c r="AC57" s="42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43"/>
      <c r="AP57" s="15"/>
      <c r="AQ57" s="13"/>
    </row>
    <row r="58" spans="2:43" s="22" customFormat="1" ht="15">
      <c r="B58" s="23"/>
      <c r="C58" s="24"/>
      <c r="D58" s="44" t="s">
        <v>45</v>
      </c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6" t="s">
        <v>46</v>
      </c>
      <c r="S58" s="45"/>
      <c r="T58" s="45"/>
      <c r="U58" s="45"/>
      <c r="V58" s="45"/>
      <c r="W58" s="45"/>
      <c r="X58" s="45"/>
      <c r="Y58" s="45"/>
      <c r="Z58" s="47"/>
      <c r="AA58" s="24"/>
      <c r="AB58" s="24"/>
      <c r="AC58" s="44" t="s">
        <v>45</v>
      </c>
      <c r="AD58" s="45"/>
      <c r="AE58" s="45"/>
      <c r="AF58" s="45"/>
      <c r="AG58" s="45"/>
      <c r="AH58" s="45"/>
      <c r="AI58" s="45"/>
      <c r="AJ58" s="45"/>
      <c r="AK58" s="45"/>
      <c r="AL58" s="45"/>
      <c r="AM58" s="46" t="s">
        <v>46</v>
      </c>
      <c r="AN58" s="45"/>
      <c r="AO58" s="47"/>
      <c r="AP58" s="24"/>
      <c r="AQ58" s="25"/>
    </row>
    <row r="59" spans="2:43">
      <c r="B59" s="12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3"/>
    </row>
    <row r="60" spans="2:43" s="22" customFormat="1" ht="15">
      <c r="B60" s="23"/>
      <c r="C60" s="24"/>
      <c r="D60" s="39" t="s">
        <v>47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1"/>
      <c r="AA60" s="24"/>
      <c r="AB60" s="24"/>
      <c r="AC60" s="39" t="s">
        <v>48</v>
      </c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1"/>
      <c r="AP60" s="24"/>
      <c r="AQ60" s="25"/>
    </row>
    <row r="61" spans="2:43">
      <c r="B61" s="12"/>
      <c r="C61" s="15"/>
      <c r="D61" s="42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43"/>
      <c r="AA61" s="15"/>
      <c r="AB61" s="15"/>
      <c r="AC61" s="42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43"/>
      <c r="AP61" s="15"/>
      <c r="AQ61" s="13"/>
    </row>
    <row r="62" spans="2:43">
      <c r="B62" s="12"/>
      <c r="C62" s="15"/>
      <c r="D62" s="42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43"/>
      <c r="AA62" s="15"/>
      <c r="AB62" s="15"/>
      <c r="AC62" s="42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43"/>
      <c r="AP62" s="15"/>
      <c r="AQ62" s="13"/>
    </row>
    <row r="63" spans="2:43">
      <c r="B63" s="12"/>
      <c r="C63" s="15"/>
      <c r="D63" s="42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43"/>
      <c r="AA63" s="15"/>
      <c r="AB63" s="15"/>
      <c r="AC63" s="42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43"/>
      <c r="AP63" s="15"/>
      <c r="AQ63" s="13"/>
    </row>
    <row r="64" spans="2:43">
      <c r="B64" s="12"/>
      <c r="C64" s="15"/>
      <c r="D64" s="42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43"/>
      <c r="AA64" s="15"/>
      <c r="AB64" s="15"/>
      <c r="AC64" s="42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43"/>
      <c r="AP64" s="15"/>
      <c r="AQ64" s="13"/>
    </row>
    <row r="65" spans="1:43">
      <c r="B65" s="12"/>
      <c r="C65" s="15"/>
      <c r="D65" s="42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43"/>
      <c r="AA65" s="15"/>
      <c r="AB65" s="15"/>
      <c r="AC65" s="42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43"/>
      <c r="AP65" s="15"/>
      <c r="AQ65" s="13"/>
    </row>
    <row r="66" spans="1:43">
      <c r="B66" s="12"/>
      <c r="C66" s="15"/>
      <c r="D66" s="42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43"/>
      <c r="AA66" s="15"/>
      <c r="AB66" s="15"/>
      <c r="AC66" s="42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43"/>
      <c r="AP66" s="15"/>
      <c r="AQ66" s="13"/>
    </row>
    <row r="67" spans="1:43">
      <c r="B67" s="12"/>
      <c r="C67" s="15"/>
      <c r="D67" s="42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43"/>
      <c r="AA67" s="15"/>
      <c r="AB67" s="15"/>
      <c r="AC67" s="42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43"/>
      <c r="AP67" s="15"/>
      <c r="AQ67" s="13"/>
    </row>
    <row r="68" spans="1:43">
      <c r="B68" s="12"/>
      <c r="C68" s="15"/>
      <c r="D68" s="42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43"/>
      <c r="AA68" s="15"/>
      <c r="AB68" s="15"/>
      <c r="AC68" s="42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43"/>
      <c r="AP68" s="15"/>
      <c r="AQ68" s="13"/>
    </row>
    <row r="69" spans="1:43" s="22" customFormat="1" ht="15">
      <c r="B69" s="23"/>
      <c r="C69" s="24"/>
      <c r="D69" s="44" t="s">
        <v>45</v>
      </c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6" t="s">
        <v>46</v>
      </c>
      <c r="S69" s="45"/>
      <c r="T69" s="45"/>
      <c r="U69" s="45"/>
      <c r="V69" s="45"/>
      <c r="W69" s="45"/>
      <c r="X69" s="45"/>
      <c r="Y69" s="45"/>
      <c r="Z69" s="47"/>
      <c r="AA69" s="24"/>
      <c r="AB69" s="24"/>
      <c r="AC69" s="44" t="s">
        <v>45</v>
      </c>
      <c r="AD69" s="45"/>
      <c r="AE69" s="45"/>
      <c r="AF69" s="45"/>
      <c r="AG69" s="45"/>
      <c r="AH69" s="45"/>
      <c r="AI69" s="45"/>
      <c r="AJ69" s="45"/>
      <c r="AK69" s="45"/>
      <c r="AL69" s="45"/>
      <c r="AM69" s="46" t="s">
        <v>46</v>
      </c>
      <c r="AN69" s="45"/>
      <c r="AO69" s="47"/>
      <c r="AP69" s="24"/>
      <c r="AQ69" s="25"/>
    </row>
    <row r="70" spans="1:43" ht="6.95" customHeight="1">
      <c r="A70" s="22"/>
      <c r="B70" s="23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5"/>
    </row>
    <row r="71" spans="1:43" ht="6.95" customHeight="1">
      <c r="A71" s="22"/>
      <c r="B71" s="48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50"/>
    </row>
    <row r="75" spans="1:43" s="22" customFormat="1" ht="6.95" customHeight="1">
      <c r="B75" s="51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3"/>
    </row>
    <row r="76" spans="1:43" ht="36.950000000000003" customHeight="1">
      <c r="A76" s="22"/>
      <c r="B76" s="23"/>
      <c r="C76" s="310" t="s">
        <v>49</v>
      </c>
      <c r="D76" s="310"/>
      <c r="E76" s="310"/>
      <c r="F76" s="310"/>
      <c r="G76" s="310"/>
      <c r="H76" s="310"/>
      <c r="I76" s="310"/>
      <c r="J76" s="310"/>
      <c r="K76" s="310"/>
      <c r="L76" s="310"/>
      <c r="M76" s="310"/>
      <c r="N76" s="310"/>
      <c r="O76" s="310"/>
      <c r="P76" s="310"/>
      <c r="Q76" s="310"/>
      <c r="R76" s="310"/>
      <c r="S76" s="310"/>
      <c r="T76" s="310"/>
      <c r="U76" s="310"/>
      <c r="V76" s="310"/>
      <c r="W76" s="310"/>
      <c r="X76" s="310"/>
      <c r="Y76" s="310"/>
      <c r="Z76" s="310"/>
      <c r="AA76" s="310"/>
      <c r="AB76" s="310"/>
      <c r="AC76" s="310"/>
      <c r="AD76" s="310"/>
      <c r="AE76" s="310"/>
      <c r="AF76" s="310"/>
      <c r="AG76" s="310"/>
      <c r="AH76" s="310"/>
      <c r="AI76" s="310"/>
      <c r="AJ76" s="310"/>
      <c r="AK76" s="310"/>
      <c r="AL76" s="310"/>
      <c r="AM76" s="310"/>
      <c r="AN76" s="310"/>
      <c r="AO76" s="310"/>
      <c r="AP76" s="310"/>
      <c r="AQ76" s="25"/>
    </row>
    <row r="77" spans="1:43" s="54" customFormat="1" ht="14.45" customHeight="1">
      <c r="B77" s="55"/>
      <c r="C77" s="19" t="s">
        <v>14</v>
      </c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7"/>
    </row>
    <row r="78" spans="1:43" s="58" customFormat="1" ht="36.950000000000003" customHeight="1">
      <c r="B78" s="59"/>
      <c r="C78" s="60" t="s">
        <v>15</v>
      </c>
      <c r="D78" s="61"/>
      <c r="E78" s="61"/>
      <c r="F78" s="61"/>
      <c r="G78" s="61"/>
      <c r="H78" s="61"/>
      <c r="I78" s="61"/>
      <c r="J78" s="61"/>
      <c r="K78" s="61"/>
      <c r="L78" s="320" t="str">
        <f>K6</f>
        <v>Římov-muzeum poutnictví</v>
      </c>
      <c r="M78" s="320"/>
      <c r="N78" s="320"/>
      <c r="O78" s="320"/>
      <c r="P78" s="320"/>
      <c r="Q78" s="320"/>
      <c r="R78" s="320"/>
      <c r="S78" s="320"/>
      <c r="T78" s="320"/>
      <c r="U78" s="320"/>
      <c r="V78" s="320"/>
      <c r="W78" s="320"/>
      <c r="X78" s="320"/>
      <c r="Y78" s="320"/>
      <c r="Z78" s="320"/>
      <c r="AA78" s="320"/>
      <c r="AB78" s="320"/>
      <c r="AC78" s="320"/>
      <c r="AD78" s="320"/>
      <c r="AE78" s="320"/>
      <c r="AF78" s="320"/>
      <c r="AG78" s="320"/>
      <c r="AH78" s="320"/>
      <c r="AI78" s="320"/>
      <c r="AJ78" s="320"/>
      <c r="AK78" s="320"/>
      <c r="AL78" s="320"/>
      <c r="AM78" s="320"/>
      <c r="AN78" s="320"/>
      <c r="AO78" s="320"/>
      <c r="AP78" s="61"/>
      <c r="AQ78" s="62"/>
    </row>
    <row r="79" spans="1:43" s="22" customFormat="1" ht="6.95" customHeight="1"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5"/>
    </row>
    <row r="80" spans="1:43" ht="15">
      <c r="A80" s="22"/>
      <c r="B80" s="23"/>
      <c r="C80" s="19" t="s">
        <v>19</v>
      </c>
      <c r="D80" s="24"/>
      <c r="E80" s="24"/>
      <c r="F80" s="24"/>
      <c r="G80" s="24"/>
      <c r="H80" s="24"/>
      <c r="I80" s="24"/>
      <c r="J80" s="24"/>
      <c r="K80" s="24"/>
      <c r="L80" s="63" t="str">
        <f>IF(K8="","",K8)</f>
        <v/>
      </c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19" t="s">
        <v>21</v>
      </c>
      <c r="AJ80" s="24"/>
      <c r="AK80" s="24"/>
      <c r="AL80" s="24"/>
      <c r="AM80" s="64" t="str">
        <f>IF(AN8= "","",AN8)</f>
        <v/>
      </c>
      <c r="AN80" s="24"/>
      <c r="AO80" s="24"/>
      <c r="AP80" s="24"/>
      <c r="AQ80" s="25"/>
    </row>
    <row r="81" spans="1:76" ht="6.95" customHeight="1">
      <c r="A81" s="22"/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5"/>
    </row>
    <row r="82" spans="1:76" ht="15">
      <c r="A82" s="22"/>
      <c r="B82" s="23"/>
      <c r="C82" s="19" t="s">
        <v>22</v>
      </c>
      <c r="D82" s="24"/>
      <c r="E82" s="24"/>
      <c r="F82" s="24"/>
      <c r="G82" s="24"/>
      <c r="H82" s="24"/>
      <c r="I82" s="24"/>
      <c r="J82" s="24"/>
      <c r="K82" s="24"/>
      <c r="L82" s="56" t="str">
        <f>IF(E11= "","",E11)</f>
        <v/>
      </c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19" t="s">
        <v>26</v>
      </c>
      <c r="AJ82" s="24"/>
      <c r="AK82" s="24"/>
      <c r="AL82" s="24"/>
      <c r="AM82" s="321" t="str">
        <f>IF(E17="","",E17)</f>
        <v/>
      </c>
      <c r="AN82" s="321"/>
      <c r="AO82" s="321"/>
      <c r="AP82" s="321"/>
      <c r="AQ82" s="25"/>
      <c r="AS82" s="324" t="s">
        <v>50</v>
      </c>
      <c r="AT82" s="324"/>
      <c r="AU82" s="40"/>
      <c r="AV82" s="40"/>
      <c r="AW82" s="40"/>
      <c r="AX82" s="40"/>
      <c r="AY82" s="40"/>
      <c r="AZ82" s="40"/>
      <c r="BA82" s="40"/>
      <c r="BB82" s="40"/>
      <c r="BC82" s="40"/>
      <c r="BD82" s="41"/>
    </row>
    <row r="83" spans="1:76" ht="15">
      <c r="A83" s="22"/>
      <c r="B83" s="23"/>
      <c r="C83" s="19" t="s">
        <v>25</v>
      </c>
      <c r="D83" s="24"/>
      <c r="E83" s="24"/>
      <c r="F83" s="24"/>
      <c r="G83" s="24"/>
      <c r="H83" s="24"/>
      <c r="I83" s="24"/>
      <c r="J83" s="24"/>
      <c r="K83" s="24"/>
      <c r="L83" s="56" t="str">
        <f>IF(E14="","",E14)</f>
        <v/>
      </c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19" t="s">
        <v>28</v>
      </c>
      <c r="AJ83" s="24"/>
      <c r="AK83" s="24"/>
      <c r="AL83" s="24"/>
      <c r="AM83" s="321" t="str">
        <f>IF(E20="","",E20)</f>
        <v/>
      </c>
      <c r="AN83" s="321"/>
      <c r="AO83" s="321"/>
      <c r="AP83" s="321"/>
      <c r="AQ83" s="25"/>
      <c r="AS83" s="324"/>
      <c r="AT83" s="324"/>
      <c r="AU83" s="24"/>
      <c r="AV83" s="24"/>
      <c r="AW83" s="24"/>
      <c r="AX83" s="24"/>
      <c r="AY83" s="24"/>
      <c r="AZ83" s="24"/>
      <c r="BA83" s="24"/>
      <c r="BB83" s="24"/>
      <c r="BC83" s="24"/>
      <c r="BD83" s="65"/>
    </row>
    <row r="84" spans="1:76" ht="10.9" customHeight="1">
      <c r="A84" s="22"/>
      <c r="B84" s="23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5"/>
      <c r="AS84" s="324"/>
      <c r="AT84" s="324"/>
      <c r="AU84" s="24"/>
      <c r="AV84" s="24"/>
      <c r="AW84" s="24"/>
      <c r="AX84" s="24"/>
      <c r="AY84" s="24"/>
      <c r="AZ84" s="24"/>
      <c r="BA84" s="24"/>
      <c r="BB84" s="24"/>
      <c r="BC84" s="24"/>
      <c r="BD84" s="65"/>
    </row>
    <row r="85" spans="1:76" ht="29.25" customHeight="1">
      <c r="A85" s="22"/>
      <c r="B85" s="23"/>
      <c r="C85" s="325" t="s">
        <v>51</v>
      </c>
      <c r="D85" s="325"/>
      <c r="E85" s="325"/>
      <c r="F85" s="325"/>
      <c r="G85" s="325"/>
      <c r="H85" s="66"/>
      <c r="I85" s="326" t="s">
        <v>52</v>
      </c>
      <c r="J85" s="326"/>
      <c r="K85" s="326"/>
      <c r="L85" s="326"/>
      <c r="M85" s="326"/>
      <c r="N85" s="326"/>
      <c r="O85" s="326"/>
      <c r="P85" s="326"/>
      <c r="Q85" s="326"/>
      <c r="R85" s="326"/>
      <c r="S85" s="326"/>
      <c r="T85" s="326"/>
      <c r="U85" s="326"/>
      <c r="V85" s="326"/>
      <c r="W85" s="326"/>
      <c r="X85" s="326"/>
      <c r="Y85" s="326"/>
      <c r="Z85" s="326"/>
      <c r="AA85" s="326"/>
      <c r="AB85" s="326"/>
      <c r="AC85" s="326"/>
      <c r="AD85" s="326"/>
      <c r="AE85" s="326"/>
      <c r="AF85" s="326"/>
      <c r="AG85" s="326" t="s">
        <v>53</v>
      </c>
      <c r="AH85" s="326"/>
      <c r="AI85" s="326"/>
      <c r="AJ85" s="326"/>
      <c r="AK85" s="326"/>
      <c r="AL85" s="326"/>
      <c r="AM85" s="326"/>
      <c r="AN85" s="327" t="s">
        <v>54</v>
      </c>
      <c r="AO85" s="327"/>
      <c r="AP85" s="327"/>
      <c r="AQ85" s="25"/>
      <c r="AS85" s="67" t="s">
        <v>55</v>
      </c>
      <c r="AT85" s="68" t="s">
        <v>56</v>
      </c>
      <c r="AU85" s="68" t="s">
        <v>57</v>
      </c>
      <c r="AV85" s="68" t="s">
        <v>58</v>
      </c>
      <c r="AW85" s="68" t="s">
        <v>59</v>
      </c>
      <c r="AX85" s="68" t="s">
        <v>60</v>
      </c>
      <c r="AY85" s="68" t="s">
        <v>61</v>
      </c>
      <c r="AZ85" s="68" t="s">
        <v>62</v>
      </c>
      <c r="BA85" s="68" t="s">
        <v>63</v>
      </c>
      <c r="BB85" s="68" t="s">
        <v>64</v>
      </c>
      <c r="BC85" s="68" t="s">
        <v>65</v>
      </c>
      <c r="BD85" s="69" t="s">
        <v>66</v>
      </c>
    </row>
    <row r="86" spans="1:76" ht="10.9" customHeight="1">
      <c r="A86" s="22"/>
      <c r="B86" s="23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5"/>
      <c r="AS86" s="7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1"/>
    </row>
    <row r="87" spans="1:76" s="58" customFormat="1" ht="32.450000000000003" customHeight="1">
      <c r="B87" s="59"/>
      <c r="C87" s="71" t="s">
        <v>67</v>
      </c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330">
        <f>ROUND(AG88,2)</f>
        <v>0</v>
      </c>
      <c r="AH87" s="330"/>
      <c r="AI87" s="330"/>
      <c r="AJ87" s="330"/>
      <c r="AK87" s="330"/>
      <c r="AL87" s="330"/>
      <c r="AM87" s="330"/>
      <c r="AN87" s="328">
        <f>SUM(AG87,AT87)</f>
        <v>0</v>
      </c>
      <c r="AO87" s="328"/>
      <c r="AP87" s="328"/>
      <c r="AQ87" s="62"/>
      <c r="AS87" s="73">
        <f>ROUND(AS88,2)</f>
        <v>0</v>
      </c>
      <c r="AT87" s="74">
        <f>ROUND(SUM(AV87:AW87),2)</f>
        <v>0</v>
      </c>
      <c r="AU87" s="75">
        <f>ROUND(AU88,5)</f>
        <v>1196.2650100000001</v>
      </c>
      <c r="AV87" s="74">
        <f>ROUND(AZ87*L31,2)</f>
        <v>0</v>
      </c>
      <c r="AW87" s="74">
        <f>ROUND(BA87*L32,2)</f>
        <v>0</v>
      </c>
      <c r="AX87" s="74">
        <f>ROUND(BB87*L31,2)</f>
        <v>0</v>
      </c>
      <c r="AY87" s="74">
        <f>ROUND(BC87*L32,2)</f>
        <v>0</v>
      </c>
      <c r="AZ87" s="74">
        <f>ROUND(AZ88,2)</f>
        <v>0</v>
      </c>
      <c r="BA87" s="74">
        <f>ROUND(BA88,2)</f>
        <v>0</v>
      </c>
      <c r="BB87" s="74">
        <f>ROUND(BB88,2)</f>
        <v>0</v>
      </c>
      <c r="BC87" s="74">
        <f>ROUND(BC88,2)</f>
        <v>0</v>
      </c>
      <c r="BD87" s="76">
        <f>ROUND(BD88,2)</f>
        <v>0</v>
      </c>
      <c r="BS87" s="77" t="s">
        <v>68</v>
      </c>
      <c r="BT87" s="77" t="s">
        <v>69</v>
      </c>
      <c r="BU87" s="78" t="s">
        <v>70</v>
      </c>
      <c r="BV87" s="77" t="s">
        <v>71</v>
      </c>
      <c r="BW87" s="77" t="s">
        <v>72</v>
      </c>
      <c r="BX87" s="77" t="s">
        <v>73</v>
      </c>
    </row>
    <row r="88" spans="1:76" s="84" customFormat="1" ht="22.5" customHeight="1">
      <c r="A88" s="79" t="s">
        <v>74</v>
      </c>
      <c r="B88" s="80"/>
      <c r="C88" s="81"/>
      <c r="D88" s="322" t="s">
        <v>75</v>
      </c>
      <c r="E88" s="322"/>
      <c r="F88" s="322"/>
      <c r="G88" s="322"/>
      <c r="H88" s="322"/>
      <c r="I88" s="82"/>
      <c r="J88" s="322" t="s">
        <v>16</v>
      </c>
      <c r="K88" s="322"/>
      <c r="L88" s="322"/>
      <c r="M88" s="322"/>
      <c r="N88" s="322"/>
      <c r="O88" s="322"/>
      <c r="P88" s="322"/>
      <c r="Q88" s="322"/>
      <c r="R88" s="322"/>
      <c r="S88" s="322"/>
      <c r="T88" s="322"/>
      <c r="U88" s="322"/>
      <c r="V88" s="322"/>
      <c r="W88" s="322"/>
      <c r="X88" s="322"/>
      <c r="Y88" s="322"/>
      <c r="Z88" s="322"/>
      <c r="AA88" s="322"/>
      <c r="AB88" s="322"/>
      <c r="AC88" s="322"/>
      <c r="AD88" s="322"/>
      <c r="AE88" s="322"/>
      <c r="AF88" s="322"/>
      <c r="AG88" s="323">
        <f>'1 - Římov-muzeum poutnictví'!M30</f>
        <v>0</v>
      </c>
      <c r="AH88" s="323"/>
      <c r="AI88" s="323"/>
      <c r="AJ88" s="323"/>
      <c r="AK88" s="323"/>
      <c r="AL88" s="323"/>
      <c r="AM88" s="323"/>
      <c r="AN88" s="323">
        <f>SUM(AG88,AT88)</f>
        <v>0</v>
      </c>
      <c r="AO88" s="323"/>
      <c r="AP88" s="323"/>
      <c r="AQ88" s="83"/>
      <c r="AS88" s="85">
        <f>'1 - Římov-muzeum poutnictví'!M28</f>
        <v>0</v>
      </c>
      <c r="AT88" s="86">
        <f>ROUND(SUM(AV88:AW88),2)</f>
        <v>0</v>
      </c>
      <c r="AU88" s="87">
        <f>'1 - Římov-muzeum poutnictví'!W132</f>
        <v>1196.2650087159</v>
      </c>
      <c r="AV88" s="86">
        <f>'1 - Římov-muzeum poutnictví'!M32</f>
        <v>0</v>
      </c>
      <c r="AW88" s="86">
        <f>'1 - Římov-muzeum poutnictví'!M33</f>
        <v>0</v>
      </c>
      <c r="AX88" s="86">
        <f>'1 - Římov-muzeum poutnictví'!M34</f>
        <v>0</v>
      </c>
      <c r="AY88" s="86">
        <f>'1 - Římov-muzeum poutnictví'!M35</f>
        <v>0</v>
      </c>
      <c r="AZ88" s="86">
        <f>'1 - Římov-muzeum poutnictví'!H32</f>
        <v>0</v>
      </c>
      <c r="BA88" s="86">
        <f>'1 - Římov-muzeum poutnictví'!H33</f>
        <v>0</v>
      </c>
      <c r="BB88" s="86">
        <f>'1 - Římov-muzeum poutnictví'!H34</f>
        <v>0</v>
      </c>
      <c r="BC88" s="86">
        <f>'1 - Římov-muzeum poutnictví'!H35</f>
        <v>0</v>
      </c>
      <c r="BD88" s="88">
        <f>'1 - Římov-muzeum poutnictví'!H36</f>
        <v>0</v>
      </c>
      <c r="BT88" s="89" t="s">
        <v>75</v>
      </c>
      <c r="BV88" s="89" t="s">
        <v>71</v>
      </c>
      <c r="BW88" s="89" t="s">
        <v>76</v>
      </c>
      <c r="BX88" s="89" t="s">
        <v>72</v>
      </c>
    </row>
    <row r="89" spans="1:76">
      <c r="B89" s="12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3"/>
    </row>
    <row r="90" spans="1:76" s="22" customFormat="1" ht="30" customHeight="1">
      <c r="B90" s="23"/>
      <c r="C90" s="71" t="s">
        <v>77</v>
      </c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328">
        <v>0</v>
      </c>
      <c r="AH90" s="328"/>
      <c r="AI90" s="328"/>
      <c r="AJ90" s="328"/>
      <c r="AK90" s="328"/>
      <c r="AL90" s="328"/>
      <c r="AM90" s="328"/>
      <c r="AN90" s="328">
        <v>0</v>
      </c>
      <c r="AO90" s="328"/>
      <c r="AP90" s="328"/>
      <c r="AQ90" s="25"/>
      <c r="AS90" s="67" t="s">
        <v>78</v>
      </c>
      <c r="AT90" s="68" t="s">
        <v>79</v>
      </c>
      <c r="AU90" s="68" t="s">
        <v>33</v>
      </c>
      <c r="AV90" s="69" t="s">
        <v>56</v>
      </c>
    </row>
    <row r="91" spans="1:76" ht="10.9" customHeight="1">
      <c r="A91" s="22"/>
      <c r="B91" s="23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5"/>
      <c r="AS91" s="90"/>
      <c r="AT91" s="45"/>
      <c r="AU91" s="45"/>
      <c r="AV91" s="47"/>
    </row>
    <row r="92" spans="1:76" ht="30" customHeight="1">
      <c r="A92" s="22"/>
      <c r="B92" s="23"/>
      <c r="C92" s="91" t="s">
        <v>80</v>
      </c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329">
        <f>ROUND(AG87+AG90,2)</f>
        <v>0</v>
      </c>
      <c r="AH92" s="329"/>
      <c r="AI92" s="329"/>
      <c r="AJ92" s="329"/>
      <c r="AK92" s="329"/>
      <c r="AL92" s="329"/>
      <c r="AM92" s="329"/>
      <c r="AN92" s="329">
        <f>AN87+AN90</f>
        <v>0</v>
      </c>
      <c r="AO92" s="329"/>
      <c r="AP92" s="329"/>
      <c r="AQ92" s="25"/>
    </row>
    <row r="93" spans="1:76" ht="6.95" customHeight="1">
      <c r="A93" s="22"/>
      <c r="B93" s="48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50"/>
    </row>
  </sheetData>
  <mergeCells count="45">
    <mergeCell ref="AG90:AM90"/>
    <mergeCell ref="AN90:AP90"/>
    <mergeCell ref="AG92:AM92"/>
    <mergeCell ref="AN92:AP92"/>
    <mergeCell ref="AG87:AM87"/>
    <mergeCell ref="AN87:AP87"/>
    <mergeCell ref="D88:H88"/>
    <mergeCell ref="J88:AF88"/>
    <mergeCell ref="AG88:AM88"/>
    <mergeCell ref="AN88:AP88"/>
    <mergeCell ref="AS82:AT84"/>
    <mergeCell ref="AM83:AP83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L34:O34"/>
    <mergeCell ref="W34:AE34"/>
    <mergeCell ref="AK34:AO34"/>
    <mergeCell ref="L35:O35"/>
    <mergeCell ref="W35:AE35"/>
    <mergeCell ref="AK35:AO35"/>
    <mergeCell ref="L32:O32"/>
    <mergeCell ref="W32:AE32"/>
    <mergeCell ref="AK32:AO32"/>
    <mergeCell ref="L33:O33"/>
    <mergeCell ref="W33:AE33"/>
    <mergeCell ref="AK33:AO33"/>
    <mergeCell ref="E23:AN23"/>
    <mergeCell ref="AK26:AO26"/>
    <mergeCell ref="AK27:AO27"/>
    <mergeCell ref="AK29:AO29"/>
    <mergeCell ref="L31:O31"/>
    <mergeCell ref="W31:AE31"/>
    <mergeCell ref="AK31:AO31"/>
    <mergeCell ref="C2:AP2"/>
    <mergeCell ref="AR2:BE2"/>
    <mergeCell ref="C4:AP4"/>
    <mergeCell ref="K5:AO5"/>
    <mergeCell ref="K6:AO6"/>
  </mergeCells>
  <hyperlinks>
    <hyperlink ref="K1" location="!" display="1) Souhrnný list stavby"/>
    <hyperlink ref="W1" location="!7" display="2) Rekapitulace objektů"/>
    <hyperlink ref="A88" location="'1 - Římov-muzeum poutnictví'!C2" display="/"/>
  </hyperlinks>
  <pageMargins left="0.58333333333333304" right="0.58333333333333304" top="0.5" bottom="0.46666666666666701" header="0.51180555555555496" footer="0"/>
  <pageSetup paperSize="0" scale="0" firstPageNumber="0" fitToHeight="100" orientation="portrait" usePrinterDefaults="0" horizontalDpi="0" verticalDpi="0" copies="0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BN497"/>
  <sheetViews>
    <sheetView showGridLines="0" zoomScaleNormal="100" workbookViewId="0">
      <pane ySplit="1" topLeftCell="A90" activePane="bottomLeft" state="frozen"/>
      <selection activeCell="B1" sqref="B1"/>
      <selection pane="bottomLeft" activeCell="L135" sqref="L135:M489"/>
    </sheetView>
  </sheetViews>
  <sheetFormatPr defaultRowHeight="13.5"/>
  <cols>
    <col min="1" max="1" width="8.33203125"/>
    <col min="2" max="2" width="1.6640625"/>
    <col min="3" max="3" width="5.83203125" bestFit="1" customWidth="1"/>
    <col min="4" max="4" width="4.33203125"/>
    <col min="5" max="5" width="17.1640625"/>
    <col min="6" max="7" width="11.1640625"/>
    <col min="8" max="8" width="12.5"/>
    <col min="9" max="9" width="19.6640625"/>
    <col min="10" max="10" width="7.1640625"/>
    <col min="11" max="11" width="11.5"/>
    <col min="12" max="12" width="12"/>
    <col min="13" max="14" width="6"/>
    <col min="15" max="15" width="2"/>
    <col min="16" max="16" width="12.5"/>
    <col min="17" max="17" width="4.1640625"/>
    <col min="18" max="18" width="1.6640625"/>
    <col min="19" max="19" width="8.1640625"/>
    <col min="20" max="28" width="0" hidden="1"/>
    <col min="29" max="29" width="11"/>
    <col min="30" max="30" width="15"/>
    <col min="31" max="31" width="16.33203125"/>
    <col min="32" max="43" width="9"/>
    <col min="44" max="65" width="0" hidden="1"/>
    <col min="66" max="1025" width="9"/>
  </cols>
  <sheetData>
    <row r="1" spans="1:66" ht="21.75" customHeight="1">
      <c r="A1" s="93"/>
      <c r="B1" s="2"/>
      <c r="C1" s="2"/>
      <c r="D1" s="3" t="s">
        <v>1</v>
      </c>
      <c r="E1" s="2"/>
      <c r="F1" s="4" t="s">
        <v>81</v>
      </c>
      <c r="G1" s="4"/>
      <c r="H1" s="331" t="s">
        <v>82</v>
      </c>
      <c r="I1" s="331"/>
      <c r="J1" s="331"/>
      <c r="K1" s="331"/>
      <c r="L1" s="4" t="s">
        <v>83</v>
      </c>
      <c r="M1" s="2"/>
      <c r="N1" s="2"/>
      <c r="O1" s="3" t="s">
        <v>84</v>
      </c>
      <c r="P1" s="2"/>
      <c r="Q1" s="2"/>
      <c r="R1" s="2"/>
      <c r="S1" s="4" t="s">
        <v>85</v>
      </c>
      <c r="T1" s="4"/>
      <c r="U1" s="93"/>
      <c r="V1" s="93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</row>
    <row r="2" spans="1:66" ht="36.950000000000003" customHeight="1">
      <c r="C2" s="308" t="s">
        <v>6</v>
      </c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S2" s="309" t="s">
        <v>7</v>
      </c>
      <c r="T2" s="309"/>
      <c r="U2" s="309"/>
      <c r="V2" s="309"/>
      <c r="W2" s="309"/>
      <c r="X2" s="309"/>
      <c r="Y2" s="309"/>
      <c r="Z2" s="309"/>
      <c r="AA2" s="309"/>
      <c r="AB2" s="309"/>
      <c r="AC2" s="309"/>
      <c r="AT2" s="8" t="s">
        <v>76</v>
      </c>
    </row>
    <row r="3" spans="1:66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  <c r="AT3" s="8" t="s">
        <v>86</v>
      </c>
    </row>
    <row r="4" spans="1:66" ht="36.950000000000003" customHeight="1">
      <c r="B4" s="12"/>
      <c r="C4" s="310" t="s">
        <v>87</v>
      </c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13"/>
      <c r="T4" s="14" t="s">
        <v>12</v>
      </c>
      <c r="AT4" s="8" t="s">
        <v>5</v>
      </c>
    </row>
    <row r="5" spans="1:66" ht="6.95" customHeight="1">
      <c r="B5" s="12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3"/>
    </row>
    <row r="6" spans="1:66" ht="25.35" customHeight="1">
      <c r="B6" s="12"/>
      <c r="C6" s="15"/>
      <c r="D6" s="19" t="s">
        <v>15</v>
      </c>
      <c r="E6" s="15"/>
      <c r="F6" s="332" t="str">
        <f>'Rekapitulace stavby'!K6</f>
        <v>Římov-muzeum poutnictví</v>
      </c>
      <c r="G6" s="332"/>
      <c r="H6" s="332"/>
      <c r="I6" s="332"/>
      <c r="J6" s="332"/>
      <c r="K6" s="332"/>
      <c r="L6" s="332"/>
      <c r="M6" s="332"/>
      <c r="N6" s="332"/>
      <c r="O6" s="332"/>
      <c r="P6" s="332"/>
      <c r="Q6" s="15"/>
      <c r="R6" s="13"/>
    </row>
    <row r="7" spans="1:66" s="22" customFormat="1" ht="32.85" customHeight="1">
      <c r="B7" s="23"/>
      <c r="C7" s="24"/>
      <c r="D7" s="18" t="s">
        <v>88</v>
      </c>
      <c r="E7" s="24"/>
      <c r="F7" s="312" t="s">
        <v>89</v>
      </c>
      <c r="G7" s="312"/>
      <c r="H7" s="312"/>
      <c r="I7" s="312"/>
      <c r="J7" s="312"/>
      <c r="K7" s="312"/>
      <c r="L7" s="312"/>
      <c r="M7" s="312"/>
      <c r="N7" s="312"/>
      <c r="O7" s="312"/>
      <c r="P7" s="312"/>
      <c r="Q7" s="24"/>
      <c r="R7" s="25"/>
    </row>
    <row r="8" spans="1:66" s="22" customFormat="1" ht="14.45" customHeight="1">
      <c r="B8" s="23"/>
      <c r="C8" s="24"/>
      <c r="D8" s="19" t="s">
        <v>17</v>
      </c>
      <c r="E8" s="24"/>
      <c r="F8" s="17"/>
      <c r="G8" s="24"/>
      <c r="H8" s="24"/>
      <c r="I8" s="24"/>
      <c r="J8" s="24"/>
      <c r="K8" s="24"/>
      <c r="L8" s="24"/>
      <c r="M8" s="19" t="s">
        <v>18</v>
      </c>
      <c r="N8" s="24"/>
      <c r="O8" s="17"/>
      <c r="P8" s="24"/>
      <c r="Q8" s="24"/>
      <c r="R8" s="25"/>
    </row>
    <row r="9" spans="1:66" s="22" customFormat="1" ht="14.45" customHeight="1">
      <c r="B9" s="23"/>
      <c r="C9" s="24"/>
      <c r="D9" s="19" t="s">
        <v>19</v>
      </c>
      <c r="E9" s="24"/>
      <c r="F9" s="17" t="s">
        <v>20</v>
      </c>
      <c r="G9" s="24"/>
      <c r="H9" s="24"/>
      <c r="I9" s="24"/>
      <c r="J9" s="24"/>
      <c r="K9" s="24"/>
      <c r="L9" s="24"/>
      <c r="M9" s="19" t="s">
        <v>21</v>
      </c>
      <c r="N9" s="24"/>
      <c r="O9" s="333"/>
      <c r="P9" s="333"/>
      <c r="Q9" s="24"/>
      <c r="R9" s="25"/>
    </row>
    <row r="10" spans="1:66" s="22" customFormat="1" ht="10.9" customHeight="1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5"/>
    </row>
    <row r="11" spans="1:66" s="22" customFormat="1" ht="14.45" customHeight="1">
      <c r="B11" s="23"/>
      <c r="C11" s="24"/>
      <c r="D11" s="19" t="s">
        <v>22</v>
      </c>
      <c r="E11" s="24"/>
      <c r="F11" s="24"/>
      <c r="G11" s="24"/>
      <c r="H11" s="24"/>
      <c r="I11" s="24"/>
      <c r="J11" s="24"/>
      <c r="K11" s="24"/>
      <c r="L11" s="24"/>
      <c r="M11" s="19" t="s">
        <v>23</v>
      </c>
      <c r="N11" s="24"/>
      <c r="O11" s="311" t="str">
        <f>IF('Rekapitulace stavby'!AN10="","",'Rekapitulace stavby'!AN10)</f>
        <v/>
      </c>
      <c r="P11" s="311"/>
      <c r="Q11" s="24"/>
      <c r="R11" s="25"/>
    </row>
    <row r="12" spans="1:66" s="22" customFormat="1" ht="18" customHeight="1">
      <c r="B12" s="23"/>
      <c r="C12" s="24"/>
      <c r="D12" s="24"/>
      <c r="E12" s="17" t="str">
        <f>IF('Rekapitulace stavby'!E11="","",'Rekapitulace stavby'!E11)</f>
        <v/>
      </c>
      <c r="F12" s="24"/>
      <c r="G12" s="24"/>
      <c r="H12" s="24"/>
      <c r="I12" s="24"/>
      <c r="J12" s="24"/>
      <c r="K12" s="24"/>
      <c r="L12" s="24"/>
      <c r="M12" s="19" t="s">
        <v>24</v>
      </c>
      <c r="N12" s="24"/>
      <c r="O12" s="311" t="str">
        <f>IF('Rekapitulace stavby'!AN11="","",'Rekapitulace stavby'!AN11)</f>
        <v/>
      </c>
      <c r="P12" s="311"/>
      <c r="Q12" s="24"/>
      <c r="R12" s="25"/>
    </row>
    <row r="13" spans="1:66" s="22" customFormat="1" ht="6.95" customHeight="1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5"/>
    </row>
    <row r="14" spans="1:66" s="22" customFormat="1" ht="14.45" customHeight="1">
      <c r="B14" s="23"/>
      <c r="C14" s="24"/>
      <c r="D14" s="19" t="s">
        <v>25</v>
      </c>
      <c r="E14" s="24"/>
      <c r="F14" s="24"/>
      <c r="G14" s="24"/>
      <c r="H14" s="24"/>
      <c r="I14" s="24"/>
      <c r="J14" s="24"/>
      <c r="K14" s="24"/>
      <c r="L14" s="24"/>
      <c r="M14" s="19" t="s">
        <v>23</v>
      </c>
      <c r="N14" s="24"/>
      <c r="O14" s="311" t="str">
        <f>IF('Rekapitulace stavby'!AN13="","",'Rekapitulace stavby'!AN13)</f>
        <v/>
      </c>
      <c r="P14" s="311"/>
      <c r="Q14" s="24"/>
      <c r="R14" s="25"/>
    </row>
    <row r="15" spans="1:66" s="22" customFormat="1" ht="18" customHeight="1">
      <c r="B15" s="23"/>
      <c r="C15" s="24"/>
      <c r="D15" s="24"/>
      <c r="E15" s="17" t="str">
        <f>IF('Rekapitulace stavby'!E14="","",'Rekapitulace stavby'!E14)</f>
        <v/>
      </c>
      <c r="F15" s="24"/>
      <c r="G15" s="24"/>
      <c r="H15" s="24"/>
      <c r="I15" s="24"/>
      <c r="J15" s="24"/>
      <c r="K15" s="24"/>
      <c r="L15" s="24"/>
      <c r="M15" s="19" t="s">
        <v>24</v>
      </c>
      <c r="N15" s="24"/>
      <c r="O15" s="311" t="str">
        <f>IF('Rekapitulace stavby'!AN14="","",'Rekapitulace stavby'!AN14)</f>
        <v/>
      </c>
      <c r="P15" s="311"/>
      <c r="Q15" s="24"/>
      <c r="R15" s="25"/>
    </row>
    <row r="16" spans="1:66" s="22" customFormat="1" ht="6.95" customHeight="1"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5"/>
    </row>
    <row r="17" spans="1:18" s="22" customFormat="1" ht="14.45" customHeight="1">
      <c r="B17" s="23"/>
      <c r="C17" s="24"/>
      <c r="D17" s="19" t="s">
        <v>26</v>
      </c>
      <c r="E17" s="24"/>
      <c r="F17" s="24"/>
      <c r="G17" s="24"/>
      <c r="H17" s="24"/>
      <c r="I17" s="24"/>
      <c r="J17" s="24"/>
      <c r="K17" s="24"/>
      <c r="L17" s="24"/>
      <c r="M17" s="19" t="s">
        <v>23</v>
      </c>
      <c r="N17" s="24"/>
      <c r="O17" s="311" t="str">
        <f>IF('Rekapitulace stavby'!AN16="","",'Rekapitulace stavby'!AN16)</f>
        <v/>
      </c>
      <c r="P17" s="311"/>
      <c r="Q17" s="24"/>
      <c r="R17" s="25"/>
    </row>
    <row r="18" spans="1:18" s="22" customFormat="1" ht="18" customHeight="1">
      <c r="B18" s="23"/>
      <c r="C18" s="24"/>
      <c r="D18" s="24"/>
      <c r="E18" s="17" t="str">
        <f>IF('Rekapitulace stavby'!E17="","",'Rekapitulace stavby'!E17)</f>
        <v/>
      </c>
      <c r="F18" s="24"/>
      <c r="G18" s="24"/>
      <c r="H18" s="24"/>
      <c r="I18" s="24"/>
      <c r="J18" s="24"/>
      <c r="K18" s="24"/>
      <c r="L18" s="24"/>
      <c r="M18" s="19" t="s">
        <v>24</v>
      </c>
      <c r="N18" s="24"/>
      <c r="O18" s="311" t="str">
        <f>IF('Rekapitulace stavby'!AN17="","",'Rekapitulace stavby'!AN17)</f>
        <v/>
      </c>
      <c r="P18" s="311"/>
      <c r="Q18" s="24"/>
      <c r="R18" s="25"/>
    </row>
    <row r="19" spans="1:18" ht="6.95" customHeight="1">
      <c r="A19" s="22"/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5"/>
    </row>
    <row r="20" spans="1:18" ht="14.45" customHeight="1">
      <c r="A20" s="22"/>
      <c r="B20" s="23"/>
      <c r="C20" s="24"/>
      <c r="D20" s="19" t="s">
        <v>28</v>
      </c>
      <c r="E20" s="24"/>
      <c r="F20" s="24"/>
      <c r="G20" s="24"/>
      <c r="H20" s="24"/>
      <c r="I20" s="24"/>
      <c r="J20" s="24"/>
      <c r="K20" s="24"/>
      <c r="L20" s="24"/>
      <c r="M20" s="19" t="s">
        <v>23</v>
      </c>
      <c r="N20" s="24"/>
      <c r="O20" s="311" t="str">
        <f>IF('Rekapitulace stavby'!AN19="","",'Rekapitulace stavby'!AN19)</f>
        <v/>
      </c>
      <c r="P20" s="311"/>
      <c r="Q20" s="24"/>
      <c r="R20" s="25"/>
    </row>
    <row r="21" spans="1:18" ht="18" customHeight="1">
      <c r="A21" s="22"/>
      <c r="B21" s="23"/>
      <c r="C21" s="24"/>
      <c r="D21" s="24"/>
      <c r="E21" s="17" t="str">
        <f>IF('Rekapitulace stavby'!E20="","",'Rekapitulace stavby'!E20)</f>
        <v/>
      </c>
      <c r="F21" s="24"/>
      <c r="G21" s="24"/>
      <c r="H21" s="24"/>
      <c r="I21" s="24"/>
      <c r="J21" s="24"/>
      <c r="K21" s="24"/>
      <c r="L21" s="24"/>
      <c r="M21" s="19" t="s">
        <v>24</v>
      </c>
      <c r="N21" s="24"/>
      <c r="O21" s="311" t="str">
        <f>IF('Rekapitulace stavby'!AN20="","",'Rekapitulace stavby'!AN20)</f>
        <v/>
      </c>
      <c r="P21" s="311"/>
      <c r="Q21" s="24"/>
      <c r="R21" s="25"/>
    </row>
    <row r="22" spans="1:18" ht="6.95" customHeight="1">
      <c r="A22" s="22"/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5"/>
    </row>
    <row r="23" spans="1:18" ht="14.45" customHeight="1">
      <c r="A23" s="22"/>
      <c r="B23" s="23"/>
      <c r="C23" s="24"/>
      <c r="D23" s="19" t="s">
        <v>29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5"/>
    </row>
    <row r="24" spans="1:18" ht="22.5" customHeight="1">
      <c r="A24" s="22"/>
      <c r="B24" s="23"/>
      <c r="C24" s="24"/>
      <c r="D24" s="24"/>
      <c r="E24" s="313"/>
      <c r="F24" s="313"/>
      <c r="G24" s="313"/>
      <c r="H24" s="313"/>
      <c r="I24" s="313"/>
      <c r="J24" s="313"/>
      <c r="K24" s="313"/>
      <c r="L24" s="313"/>
      <c r="M24" s="24"/>
      <c r="N24" s="24"/>
      <c r="O24" s="24"/>
      <c r="P24" s="24"/>
      <c r="Q24" s="24"/>
      <c r="R24" s="25"/>
    </row>
    <row r="25" spans="1:18" ht="6.95" customHeight="1">
      <c r="A25" s="22"/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5"/>
    </row>
    <row r="26" spans="1:18" ht="6.95" customHeight="1">
      <c r="A26" s="22"/>
      <c r="B26" s="23"/>
      <c r="C26" s="24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24"/>
      <c r="R26" s="25"/>
    </row>
    <row r="27" spans="1:18" ht="14.45" customHeight="1">
      <c r="A27" s="22"/>
      <c r="B27" s="23"/>
      <c r="C27" s="24"/>
      <c r="D27" s="94" t="s">
        <v>90</v>
      </c>
      <c r="E27" s="24"/>
      <c r="F27" s="24"/>
      <c r="G27" s="24"/>
      <c r="H27" s="24"/>
      <c r="I27" s="24"/>
      <c r="J27" s="24"/>
      <c r="K27" s="24"/>
      <c r="L27" s="24"/>
      <c r="M27" s="314">
        <f>N88</f>
        <v>0</v>
      </c>
      <c r="N27" s="314"/>
      <c r="O27" s="314"/>
      <c r="P27" s="314"/>
      <c r="Q27" s="24"/>
      <c r="R27" s="25"/>
    </row>
    <row r="28" spans="1:18" ht="14.45" customHeight="1">
      <c r="A28" s="22"/>
      <c r="B28" s="23"/>
      <c r="C28" s="24"/>
      <c r="D28" s="21" t="s">
        <v>91</v>
      </c>
      <c r="E28" s="24"/>
      <c r="F28" s="24"/>
      <c r="G28" s="24"/>
      <c r="H28" s="24"/>
      <c r="I28" s="24"/>
      <c r="J28" s="24"/>
      <c r="K28" s="24"/>
      <c r="L28" s="24"/>
      <c r="M28" s="314">
        <f>N113</f>
        <v>0</v>
      </c>
      <c r="N28" s="314"/>
      <c r="O28" s="314"/>
      <c r="P28" s="314"/>
      <c r="Q28" s="24"/>
      <c r="R28" s="25"/>
    </row>
    <row r="29" spans="1:18" ht="6.95" customHeight="1">
      <c r="A29" s="22"/>
      <c r="B29" s="2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5"/>
    </row>
    <row r="30" spans="1:18" ht="25.35" customHeight="1">
      <c r="A30" s="22"/>
      <c r="B30" s="23"/>
      <c r="C30" s="24"/>
      <c r="D30" s="95" t="s">
        <v>32</v>
      </c>
      <c r="E30" s="24"/>
      <c r="F30" s="24"/>
      <c r="G30" s="24"/>
      <c r="H30" s="24"/>
      <c r="I30" s="24"/>
      <c r="J30" s="24"/>
      <c r="K30" s="24"/>
      <c r="L30" s="24"/>
      <c r="M30" s="334">
        <f>ROUND(M27+M28,2)</f>
        <v>0</v>
      </c>
      <c r="N30" s="334"/>
      <c r="O30" s="334"/>
      <c r="P30" s="334"/>
      <c r="Q30" s="24"/>
      <c r="R30" s="25"/>
    </row>
    <row r="31" spans="1:18" ht="6.95" customHeight="1">
      <c r="A31" s="22"/>
      <c r="B31" s="23"/>
      <c r="C31" s="24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24"/>
      <c r="R31" s="25"/>
    </row>
    <row r="32" spans="1:18" ht="14.45" customHeight="1">
      <c r="A32" s="22"/>
      <c r="B32" s="23"/>
      <c r="C32" s="24"/>
      <c r="D32" s="31" t="s">
        <v>33</v>
      </c>
      <c r="E32" s="31" t="s">
        <v>34</v>
      </c>
      <c r="F32" s="32">
        <v>0.21</v>
      </c>
      <c r="G32" s="96" t="s">
        <v>35</v>
      </c>
      <c r="H32" s="335">
        <f>M30</f>
        <v>0</v>
      </c>
      <c r="I32" s="335"/>
      <c r="J32" s="335"/>
      <c r="K32" s="24"/>
      <c r="L32" s="24"/>
      <c r="M32" s="335">
        <f>H32*0.21</f>
        <v>0</v>
      </c>
      <c r="N32" s="335"/>
      <c r="O32" s="335"/>
      <c r="P32" s="335"/>
      <c r="Q32" s="24"/>
      <c r="R32" s="25"/>
    </row>
    <row r="33" spans="1:18" ht="14.45" customHeight="1">
      <c r="A33" s="22"/>
      <c r="B33" s="23"/>
      <c r="C33" s="24"/>
      <c r="D33" s="24"/>
      <c r="E33" s="31" t="s">
        <v>36</v>
      </c>
      <c r="F33" s="32">
        <v>0.15</v>
      </c>
      <c r="G33" s="96" t="s">
        <v>35</v>
      </c>
      <c r="H33" s="335">
        <f>ROUND((SUM(BF113:BF114)+SUM(BF132:BF496)), 2)</f>
        <v>0</v>
      </c>
      <c r="I33" s="335"/>
      <c r="J33" s="335"/>
      <c r="K33" s="24"/>
      <c r="L33" s="24"/>
      <c r="M33" s="335">
        <f>ROUND(ROUND((SUM(BF113:BF114)+SUM(BF132:BF496)), 2)*F33, 2)</f>
        <v>0</v>
      </c>
      <c r="N33" s="335"/>
      <c r="O33" s="335"/>
      <c r="P33" s="335"/>
      <c r="Q33" s="24"/>
      <c r="R33" s="25"/>
    </row>
    <row r="34" spans="1:18" ht="14.45" hidden="1" customHeight="1">
      <c r="A34" s="22"/>
      <c r="B34" s="23"/>
      <c r="C34" s="24"/>
      <c r="D34" s="24"/>
      <c r="E34" s="31" t="s">
        <v>37</v>
      </c>
      <c r="F34" s="32">
        <v>0.21</v>
      </c>
      <c r="G34" s="96" t="s">
        <v>35</v>
      </c>
      <c r="H34" s="335">
        <f>ROUND((SUM(BG113:BG114)+SUM(BG132:BG496)), 2)</f>
        <v>0</v>
      </c>
      <c r="I34" s="335"/>
      <c r="J34" s="335"/>
      <c r="K34" s="24"/>
      <c r="L34" s="24"/>
      <c r="M34" s="335">
        <v>0</v>
      </c>
      <c r="N34" s="335"/>
      <c r="O34" s="335"/>
      <c r="P34" s="335"/>
      <c r="Q34" s="24"/>
      <c r="R34" s="25"/>
    </row>
    <row r="35" spans="1:18" ht="14.45" hidden="1" customHeight="1">
      <c r="A35" s="22"/>
      <c r="B35" s="23"/>
      <c r="C35" s="24"/>
      <c r="D35" s="24"/>
      <c r="E35" s="31" t="s">
        <v>38</v>
      </c>
      <c r="F35" s="32">
        <v>0.15</v>
      </c>
      <c r="G35" s="96" t="s">
        <v>35</v>
      </c>
      <c r="H35" s="335">
        <f>ROUND((SUM(BH113:BH114)+SUM(BH132:BH496)), 2)</f>
        <v>0</v>
      </c>
      <c r="I35" s="335"/>
      <c r="J35" s="335"/>
      <c r="K35" s="24"/>
      <c r="L35" s="24"/>
      <c r="M35" s="335">
        <v>0</v>
      </c>
      <c r="N35" s="335"/>
      <c r="O35" s="335"/>
      <c r="P35" s="335"/>
      <c r="Q35" s="24"/>
      <c r="R35" s="25"/>
    </row>
    <row r="36" spans="1:18" ht="14.45" hidden="1" customHeight="1">
      <c r="A36" s="22"/>
      <c r="B36" s="23"/>
      <c r="C36" s="24"/>
      <c r="D36" s="24"/>
      <c r="E36" s="31" t="s">
        <v>39</v>
      </c>
      <c r="F36" s="32">
        <v>0</v>
      </c>
      <c r="G36" s="96" t="s">
        <v>35</v>
      </c>
      <c r="H36" s="335">
        <f>ROUND((SUM(BI113:BI114)+SUM(BI132:BI496)), 2)</f>
        <v>0</v>
      </c>
      <c r="I36" s="335"/>
      <c r="J36" s="335"/>
      <c r="K36" s="24"/>
      <c r="L36" s="24"/>
      <c r="M36" s="335">
        <v>0</v>
      </c>
      <c r="N36" s="335"/>
      <c r="O36" s="335"/>
      <c r="P36" s="335"/>
      <c r="Q36" s="24"/>
      <c r="R36" s="25"/>
    </row>
    <row r="37" spans="1:18" ht="6.95" customHeight="1">
      <c r="A37" s="22"/>
      <c r="B37" s="23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5"/>
    </row>
    <row r="38" spans="1:18" ht="25.35" customHeight="1">
      <c r="A38" s="22"/>
      <c r="B38" s="23"/>
      <c r="C38" s="92"/>
      <c r="D38" s="97" t="s">
        <v>40</v>
      </c>
      <c r="E38" s="66"/>
      <c r="F38" s="66"/>
      <c r="G38" s="98" t="s">
        <v>41</v>
      </c>
      <c r="H38" s="99" t="s">
        <v>42</v>
      </c>
      <c r="I38" s="66"/>
      <c r="J38" s="66"/>
      <c r="K38" s="66"/>
      <c r="L38" s="336">
        <f>M33+M32+M30</f>
        <v>0</v>
      </c>
      <c r="M38" s="336"/>
      <c r="N38" s="336"/>
      <c r="O38" s="336"/>
      <c r="P38" s="336"/>
      <c r="Q38" s="92"/>
      <c r="R38" s="25"/>
    </row>
    <row r="39" spans="1:18" ht="14.45" customHeight="1">
      <c r="A39" s="22"/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5"/>
    </row>
    <row r="40" spans="1:18" ht="14.45" customHeight="1">
      <c r="A40" s="22"/>
      <c r="B40" s="23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5"/>
    </row>
    <row r="41" spans="1:18">
      <c r="B41" s="12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3"/>
    </row>
    <row r="42" spans="1:18">
      <c r="B42" s="12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3"/>
    </row>
    <row r="43" spans="1:18">
      <c r="B43" s="12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3"/>
    </row>
    <row r="44" spans="1:18">
      <c r="B44" s="12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3"/>
    </row>
    <row r="45" spans="1:18">
      <c r="B45" s="12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3"/>
    </row>
    <row r="46" spans="1:18">
      <c r="B46" s="12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3"/>
    </row>
    <row r="47" spans="1:18">
      <c r="B47" s="12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3"/>
    </row>
    <row r="48" spans="1:18">
      <c r="B48" s="12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3"/>
    </row>
    <row r="49" spans="2:18">
      <c r="B49" s="12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3"/>
    </row>
    <row r="50" spans="2:18" s="22" customFormat="1" ht="15">
      <c r="B50" s="23"/>
      <c r="C50" s="24"/>
      <c r="D50" s="39" t="s">
        <v>43</v>
      </c>
      <c r="E50" s="40"/>
      <c r="F50" s="40"/>
      <c r="G50" s="40"/>
      <c r="H50" s="41"/>
      <c r="I50" s="24"/>
      <c r="J50" s="39" t="s">
        <v>44</v>
      </c>
      <c r="K50" s="40"/>
      <c r="L50" s="40"/>
      <c r="M50" s="40"/>
      <c r="N50" s="40"/>
      <c r="O50" s="40"/>
      <c r="P50" s="41"/>
      <c r="Q50" s="24"/>
      <c r="R50" s="25"/>
    </row>
    <row r="51" spans="2:18">
      <c r="B51" s="12"/>
      <c r="C51" s="15"/>
      <c r="D51" s="42"/>
      <c r="E51" s="15"/>
      <c r="F51" s="15"/>
      <c r="G51" s="15"/>
      <c r="H51" s="43"/>
      <c r="I51" s="15"/>
      <c r="J51" s="42"/>
      <c r="K51" s="15"/>
      <c r="L51" s="15"/>
      <c r="M51" s="15"/>
      <c r="N51" s="15"/>
      <c r="O51" s="15"/>
      <c r="P51" s="43"/>
      <c r="Q51" s="15"/>
      <c r="R51" s="13"/>
    </row>
    <row r="52" spans="2:18">
      <c r="B52" s="12"/>
      <c r="C52" s="15"/>
      <c r="D52" s="42"/>
      <c r="E52" s="15"/>
      <c r="F52" s="15"/>
      <c r="G52" s="15"/>
      <c r="H52" s="43"/>
      <c r="I52" s="15"/>
      <c r="J52" s="42"/>
      <c r="K52" s="15"/>
      <c r="L52" s="15"/>
      <c r="M52" s="15"/>
      <c r="N52" s="15"/>
      <c r="O52" s="15"/>
      <c r="P52" s="43"/>
      <c r="Q52" s="15"/>
      <c r="R52" s="13"/>
    </row>
    <row r="53" spans="2:18">
      <c r="B53" s="12"/>
      <c r="C53" s="15"/>
      <c r="D53" s="42"/>
      <c r="E53" s="15"/>
      <c r="F53" s="15"/>
      <c r="G53" s="15"/>
      <c r="H53" s="43"/>
      <c r="I53" s="15"/>
      <c r="J53" s="42"/>
      <c r="K53" s="15"/>
      <c r="L53" s="15"/>
      <c r="M53" s="15"/>
      <c r="N53" s="15"/>
      <c r="O53" s="15"/>
      <c r="P53" s="43"/>
      <c r="Q53" s="15"/>
      <c r="R53" s="13"/>
    </row>
    <row r="54" spans="2:18">
      <c r="B54" s="12"/>
      <c r="C54" s="15"/>
      <c r="D54" s="42"/>
      <c r="E54" s="15"/>
      <c r="F54" s="15"/>
      <c r="G54" s="15"/>
      <c r="H54" s="43"/>
      <c r="I54" s="15"/>
      <c r="J54" s="42"/>
      <c r="K54" s="15"/>
      <c r="L54" s="15"/>
      <c r="M54" s="15"/>
      <c r="N54" s="15"/>
      <c r="O54" s="15"/>
      <c r="P54" s="43"/>
      <c r="Q54" s="15"/>
      <c r="R54" s="13"/>
    </row>
    <row r="55" spans="2:18">
      <c r="B55" s="12"/>
      <c r="C55" s="15"/>
      <c r="D55" s="42"/>
      <c r="E55" s="15"/>
      <c r="F55" s="15"/>
      <c r="G55" s="15"/>
      <c r="H55" s="43"/>
      <c r="I55" s="15"/>
      <c r="J55" s="42"/>
      <c r="K55" s="15"/>
      <c r="L55" s="15"/>
      <c r="M55" s="15"/>
      <c r="N55" s="15"/>
      <c r="O55" s="15"/>
      <c r="P55" s="43"/>
      <c r="Q55" s="15"/>
      <c r="R55" s="13"/>
    </row>
    <row r="56" spans="2:18">
      <c r="B56" s="12"/>
      <c r="C56" s="15"/>
      <c r="D56" s="42"/>
      <c r="E56" s="15"/>
      <c r="F56" s="15"/>
      <c r="G56" s="15"/>
      <c r="H56" s="43"/>
      <c r="I56" s="15"/>
      <c r="J56" s="42"/>
      <c r="K56" s="15"/>
      <c r="L56" s="15"/>
      <c r="M56" s="15"/>
      <c r="N56" s="15"/>
      <c r="O56" s="15"/>
      <c r="P56" s="43"/>
      <c r="Q56" s="15"/>
      <c r="R56" s="13"/>
    </row>
    <row r="57" spans="2:18">
      <c r="B57" s="12"/>
      <c r="C57" s="15"/>
      <c r="D57" s="42"/>
      <c r="E57" s="15"/>
      <c r="F57" s="15"/>
      <c r="G57" s="15"/>
      <c r="H57" s="43"/>
      <c r="I57" s="15"/>
      <c r="J57" s="42"/>
      <c r="K57" s="15"/>
      <c r="L57" s="15"/>
      <c r="M57" s="15"/>
      <c r="N57" s="15"/>
      <c r="O57" s="15"/>
      <c r="P57" s="43"/>
      <c r="Q57" s="15"/>
      <c r="R57" s="13"/>
    </row>
    <row r="58" spans="2:18">
      <c r="B58" s="12"/>
      <c r="C58" s="15"/>
      <c r="D58" s="42"/>
      <c r="E58" s="15"/>
      <c r="F58" s="15"/>
      <c r="G58" s="15"/>
      <c r="H58" s="43"/>
      <c r="I58" s="15"/>
      <c r="J58" s="42"/>
      <c r="K58" s="15"/>
      <c r="L58" s="15"/>
      <c r="M58" s="15"/>
      <c r="N58" s="15"/>
      <c r="O58" s="15"/>
      <c r="P58" s="43"/>
      <c r="Q58" s="15"/>
      <c r="R58" s="13"/>
    </row>
    <row r="59" spans="2:18" s="22" customFormat="1" ht="15">
      <c r="B59" s="23"/>
      <c r="C59" s="24"/>
      <c r="D59" s="44" t="s">
        <v>45</v>
      </c>
      <c r="E59" s="45"/>
      <c r="F59" s="45"/>
      <c r="G59" s="46" t="s">
        <v>46</v>
      </c>
      <c r="H59" s="47"/>
      <c r="I59" s="24"/>
      <c r="J59" s="44" t="s">
        <v>45</v>
      </c>
      <c r="K59" s="45"/>
      <c r="L59" s="45"/>
      <c r="M59" s="45"/>
      <c r="N59" s="46" t="s">
        <v>46</v>
      </c>
      <c r="O59" s="45"/>
      <c r="P59" s="47"/>
      <c r="Q59" s="24"/>
      <c r="R59" s="25"/>
    </row>
    <row r="60" spans="2:18">
      <c r="B60" s="12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3"/>
    </row>
    <row r="61" spans="2:18" s="22" customFormat="1" ht="15">
      <c r="B61" s="23"/>
      <c r="C61" s="24"/>
      <c r="D61" s="39" t="s">
        <v>47</v>
      </c>
      <c r="E61" s="40"/>
      <c r="F61" s="40"/>
      <c r="G61" s="40"/>
      <c r="H61" s="41"/>
      <c r="I61" s="24"/>
      <c r="J61" s="39" t="s">
        <v>48</v>
      </c>
      <c r="K61" s="40"/>
      <c r="L61" s="40"/>
      <c r="M61" s="40"/>
      <c r="N61" s="40"/>
      <c r="O61" s="40"/>
      <c r="P61" s="41"/>
      <c r="Q61" s="24"/>
      <c r="R61" s="25"/>
    </row>
    <row r="62" spans="2:18">
      <c r="B62" s="12"/>
      <c r="C62" s="15"/>
      <c r="D62" s="42"/>
      <c r="E62" s="15"/>
      <c r="F62" s="15"/>
      <c r="G62" s="15"/>
      <c r="H62" s="43"/>
      <c r="I62" s="15"/>
      <c r="J62" s="42"/>
      <c r="K62" s="15"/>
      <c r="L62" s="15"/>
      <c r="M62" s="15"/>
      <c r="N62" s="15"/>
      <c r="O62" s="15"/>
      <c r="P62" s="43"/>
      <c r="Q62" s="15"/>
      <c r="R62" s="13"/>
    </row>
    <row r="63" spans="2:18">
      <c r="B63" s="12"/>
      <c r="C63" s="15"/>
      <c r="D63" s="42"/>
      <c r="E63" s="15"/>
      <c r="F63" s="15"/>
      <c r="G63" s="15"/>
      <c r="H63" s="43"/>
      <c r="I63" s="15"/>
      <c r="J63" s="42"/>
      <c r="K63" s="15"/>
      <c r="L63" s="15"/>
      <c r="M63" s="15"/>
      <c r="N63" s="15"/>
      <c r="O63" s="15"/>
      <c r="P63" s="43"/>
      <c r="Q63" s="15"/>
      <c r="R63" s="13"/>
    </row>
    <row r="64" spans="2:18">
      <c r="B64" s="12"/>
      <c r="C64" s="15"/>
      <c r="D64" s="42"/>
      <c r="E64" s="15"/>
      <c r="F64" s="15"/>
      <c r="G64" s="15"/>
      <c r="H64" s="43"/>
      <c r="I64" s="15"/>
      <c r="J64" s="42"/>
      <c r="K64" s="15"/>
      <c r="L64" s="15"/>
      <c r="M64" s="15"/>
      <c r="N64" s="15"/>
      <c r="O64" s="15"/>
      <c r="P64" s="43"/>
      <c r="Q64" s="15"/>
      <c r="R64" s="13"/>
    </row>
    <row r="65" spans="1:18">
      <c r="B65" s="12"/>
      <c r="C65" s="15"/>
      <c r="D65" s="42"/>
      <c r="E65" s="15"/>
      <c r="F65" s="15"/>
      <c r="G65" s="15"/>
      <c r="H65" s="43"/>
      <c r="I65" s="15"/>
      <c r="J65" s="42"/>
      <c r="K65" s="15"/>
      <c r="L65" s="15"/>
      <c r="M65" s="15"/>
      <c r="N65" s="15"/>
      <c r="O65" s="15"/>
      <c r="P65" s="43"/>
      <c r="Q65" s="15"/>
      <c r="R65" s="13"/>
    </row>
    <row r="66" spans="1:18">
      <c r="B66" s="12"/>
      <c r="C66" s="15"/>
      <c r="D66" s="42"/>
      <c r="E66" s="15"/>
      <c r="F66" s="15"/>
      <c r="G66" s="15"/>
      <c r="H66" s="43"/>
      <c r="I66" s="15"/>
      <c r="J66" s="42"/>
      <c r="K66" s="15"/>
      <c r="L66" s="15"/>
      <c r="M66" s="15"/>
      <c r="N66" s="15"/>
      <c r="O66" s="15"/>
      <c r="P66" s="43"/>
      <c r="Q66" s="15"/>
      <c r="R66" s="13"/>
    </row>
    <row r="67" spans="1:18">
      <c r="B67" s="12"/>
      <c r="C67" s="15"/>
      <c r="D67" s="42"/>
      <c r="E67" s="15"/>
      <c r="F67" s="15"/>
      <c r="G67" s="15"/>
      <c r="H67" s="43"/>
      <c r="I67" s="15"/>
      <c r="J67" s="42"/>
      <c r="K67" s="15"/>
      <c r="L67" s="15"/>
      <c r="M67" s="15"/>
      <c r="N67" s="15"/>
      <c r="O67" s="15"/>
      <c r="P67" s="43"/>
      <c r="Q67" s="15"/>
      <c r="R67" s="13"/>
    </row>
    <row r="68" spans="1:18">
      <c r="B68" s="12"/>
      <c r="C68" s="15"/>
      <c r="D68" s="42"/>
      <c r="E68" s="15"/>
      <c r="F68" s="15"/>
      <c r="G68" s="15"/>
      <c r="H68" s="43"/>
      <c r="I68" s="15"/>
      <c r="J68" s="42"/>
      <c r="K68" s="15"/>
      <c r="L68" s="15"/>
      <c r="M68" s="15"/>
      <c r="N68" s="15"/>
      <c r="O68" s="15"/>
      <c r="P68" s="43"/>
      <c r="Q68" s="15"/>
      <c r="R68" s="13"/>
    </row>
    <row r="69" spans="1:18">
      <c r="B69" s="12"/>
      <c r="C69" s="15"/>
      <c r="D69" s="42"/>
      <c r="E69" s="15"/>
      <c r="F69" s="15"/>
      <c r="G69" s="15"/>
      <c r="H69" s="43"/>
      <c r="I69" s="15"/>
      <c r="J69" s="42"/>
      <c r="K69" s="15"/>
      <c r="L69" s="15"/>
      <c r="M69" s="15"/>
      <c r="N69" s="15"/>
      <c r="O69" s="15"/>
      <c r="P69" s="43"/>
      <c r="Q69" s="15"/>
      <c r="R69" s="13"/>
    </row>
    <row r="70" spans="1:18" s="22" customFormat="1" ht="15">
      <c r="B70" s="23"/>
      <c r="C70" s="24"/>
      <c r="D70" s="44" t="s">
        <v>45</v>
      </c>
      <c r="E70" s="45"/>
      <c r="F70" s="45"/>
      <c r="G70" s="46" t="s">
        <v>46</v>
      </c>
      <c r="H70" s="47"/>
      <c r="I70" s="24"/>
      <c r="J70" s="44" t="s">
        <v>45</v>
      </c>
      <c r="K70" s="45"/>
      <c r="L70" s="45"/>
      <c r="M70" s="45"/>
      <c r="N70" s="46" t="s">
        <v>46</v>
      </c>
      <c r="O70" s="45"/>
      <c r="P70" s="47"/>
      <c r="Q70" s="24"/>
      <c r="R70" s="25"/>
    </row>
    <row r="71" spans="1:18" ht="14.45" customHeight="1">
      <c r="A71" s="22"/>
      <c r="B71" s="48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50"/>
    </row>
    <row r="75" spans="1:18" s="22" customFormat="1" ht="6.95" customHeight="1">
      <c r="B75" s="51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3"/>
    </row>
    <row r="76" spans="1:18" ht="36.950000000000003" customHeight="1">
      <c r="A76" s="22"/>
      <c r="B76" s="23"/>
      <c r="C76" s="310" t="s">
        <v>92</v>
      </c>
      <c r="D76" s="310"/>
      <c r="E76" s="310"/>
      <c r="F76" s="310"/>
      <c r="G76" s="310"/>
      <c r="H76" s="310"/>
      <c r="I76" s="310"/>
      <c r="J76" s="310"/>
      <c r="K76" s="310"/>
      <c r="L76" s="310"/>
      <c r="M76" s="310"/>
      <c r="N76" s="310"/>
      <c r="O76" s="310"/>
      <c r="P76" s="310"/>
      <c r="Q76" s="310"/>
      <c r="R76" s="25"/>
    </row>
    <row r="77" spans="1:18" ht="6.95" customHeight="1">
      <c r="A77" s="22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5"/>
    </row>
    <row r="78" spans="1:18" ht="30" customHeight="1">
      <c r="A78" s="22"/>
      <c r="B78" s="23"/>
      <c r="C78" s="19" t="s">
        <v>15</v>
      </c>
      <c r="D78" s="24"/>
      <c r="E78" s="24"/>
      <c r="F78" s="332" t="str">
        <f>F6</f>
        <v>Římov-muzeum poutnictví</v>
      </c>
      <c r="G78" s="332"/>
      <c r="H78" s="332"/>
      <c r="I78" s="332"/>
      <c r="J78" s="332"/>
      <c r="K78" s="332"/>
      <c r="L78" s="332"/>
      <c r="M78" s="332"/>
      <c r="N78" s="332"/>
      <c r="O78" s="332"/>
      <c r="P78" s="332"/>
      <c r="Q78" s="24"/>
      <c r="R78" s="25"/>
    </row>
    <row r="79" spans="1:18" ht="36.950000000000003" customHeight="1">
      <c r="A79" s="22"/>
      <c r="B79" s="23"/>
      <c r="C79" s="60" t="s">
        <v>88</v>
      </c>
      <c r="D79" s="24"/>
      <c r="E79" s="24"/>
      <c r="F79" s="320" t="str">
        <f>F7</f>
        <v>1 - Římov-muzeum poutnictví</v>
      </c>
      <c r="G79" s="320"/>
      <c r="H79" s="320"/>
      <c r="I79" s="320"/>
      <c r="J79" s="320"/>
      <c r="K79" s="320"/>
      <c r="L79" s="320"/>
      <c r="M79" s="320"/>
      <c r="N79" s="320"/>
      <c r="O79" s="320"/>
      <c r="P79" s="320"/>
      <c r="Q79" s="24"/>
      <c r="R79" s="25"/>
    </row>
    <row r="80" spans="1:18" ht="6.95" customHeight="1">
      <c r="A80" s="2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5"/>
    </row>
    <row r="81" spans="1:47" ht="18" customHeight="1">
      <c r="A81" s="22"/>
      <c r="B81" s="23"/>
      <c r="C81" s="19" t="s">
        <v>19</v>
      </c>
      <c r="D81" s="24"/>
      <c r="E81" s="24"/>
      <c r="F81" s="17" t="str">
        <f>F9</f>
        <v/>
      </c>
      <c r="G81" s="24"/>
      <c r="H81" s="24"/>
      <c r="I81" s="24"/>
      <c r="J81" s="24"/>
      <c r="K81" s="19" t="s">
        <v>21</v>
      </c>
      <c r="L81" s="24"/>
      <c r="M81" s="333" t="str">
        <f>IF(O9="","",O9)</f>
        <v/>
      </c>
      <c r="N81" s="333"/>
      <c r="O81" s="333"/>
      <c r="P81" s="333"/>
      <c r="Q81" s="24"/>
      <c r="R81" s="25"/>
    </row>
    <row r="82" spans="1:47" ht="6.95" customHeight="1">
      <c r="A82" s="22"/>
      <c r="B82" s="23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5"/>
    </row>
    <row r="83" spans="1:47" ht="15">
      <c r="A83" s="22"/>
      <c r="B83" s="23"/>
      <c r="C83" s="19" t="s">
        <v>22</v>
      </c>
      <c r="D83" s="24"/>
      <c r="E83" s="24"/>
      <c r="F83" s="17" t="str">
        <f>E12</f>
        <v/>
      </c>
      <c r="G83" s="24"/>
      <c r="H83" s="24"/>
      <c r="I83" s="24"/>
      <c r="J83" s="24"/>
      <c r="K83" s="19" t="s">
        <v>26</v>
      </c>
      <c r="L83" s="24"/>
      <c r="M83" s="311" t="str">
        <f>E18</f>
        <v/>
      </c>
      <c r="N83" s="311"/>
      <c r="O83" s="311"/>
      <c r="P83" s="311"/>
      <c r="Q83" s="311"/>
      <c r="R83" s="25"/>
    </row>
    <row r="84" spans="1:47" ht="14.45" customHeight="1">
      <c r="A84" s="22"/>
      <c r="B84" s="23"/>
      <c r="C84" s="19" t="s">
        <v>25</v>
      </c>
      <c r="D84" s="24"/>
      <c r="E84" s="24"/>
      <c r="F84" s="17" t="str">
        <f>IF(E15="","",E15)</f>
        <v/>
      </c>
      <c r="G84" s="24"/>
      <c r="H84" s="24"/>
      <c r="I84" s="24"/>
      <c r="J84" s="24"/>
      <c r="K84" s="19" t="s">
        <v>28</v>
      </c>
      <c r="L84" s="24"/>
      <c r="M84" s="311" t="str">
        <f>E21</f>
        <v/>
      </c>
      <c r="N84" s="311"/>
      <c r="O84" s="311"/>
      <c r="P84" s="311"/>
      <c r="Q84" s="311"/>
      <c r="R84" s="25"/>
    </row>
    <row r="85" spans="1:47" ht="10.35" customHeight="1">
      <c r="A85" s="22"/>
      <c r="B85" s="23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5"/>
    </row>
    <row r="86" spans="1:47" ht="29.25" customHeight="1">
      <c r="A86" s="22"/>
      <c r="B86" s="23"/>
      <c r="C86" s="337" t="s">
        <v>93</v>
      </c>
      <c r="D86" s="337"/>
      <c r="E86" s="337"/>
      <c r="F86" s="337"/>
      <c r="G86" s="337"/>
      <c r="H86" s="92"/>
      <c r="I86" s="92"/>
      <c r="J86" s="92"/>
      <c r="K86" s="92"/>
      <c r="L86" s="92"/>
      <c r="M86" s="92"/>
      <c r="N86" s="337" t="s">
        <v>94</v>
      </c>
      <c r="O86" s="337"/>
      <c r="P86" s="337"/>
      <c r="Q86" s="337"/>
      <c r="R86" s="25"/>
    </row>
    <row r="87" spans="1:47" ht="10.35" customHeight="1">
      <c r="A87" s="22"/>
      <c r="B87" s="23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5"/>
    </row>
    <row r="88" spans="1:47" ht="29.25" customHeight="1">
      <c r="A88" s="22"/>
      <c r="B88" s="23"/>
      <c r="C88" s="100" t="s">
        <v>95</v>
      </c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328">
        <f>N89+N98</f>
        <v>0</v>
      </c>
      <c r="O88" s="328"/>
      <c r="P88" s="328"/>
      <c r="Q88" s="328"/>
      <c r="R88" s="25"/>
      <c r="AU88" s="8" t="s">
        <v>96</v>
      </c>
    </row>
    <row r="89" spans="1:47" s="101" customFormat="1" ht="24.95" customHeight="1">
      <c r="B89" s="102"/>
      <c r="C89" s="103"/>
      <c r="D89" s="104" t="s">
        <v>97</v>
      </c>
      <c r="E89" s="103"/>
      <c r="F89" s="103"/>
      <c r="G89" s="103"/>
      <c r="H89" s="103"/>
      <c r="I89" s="103"/>
      <c r="J89" s="103"/>
      <c r="K89" s="103"/>
      <c r="L89" s="103"/>
      <c r="M89" s="103"/>
      <c r="N89" s="338">
        <f>SUM(N90:Q97)</f>
        <v>0</v>
      </c>
      <c r="O89" s="338"/>
      <c r="P89" s="338"/>
      <c r="Q89" s="338"/>
      <c r="R89" s="105"/>
    </row>
    <row r="90" spans="1:47" s="106" customFormat="1" ht="19.899999999999999" customHeight="1">
      <c r="B90" s="107"/>
      <c r="C90" s="108"/>
      <c r="D90" s="109" t="s">
        <v>98</v>
      </c>
      <c r="E90" s="108"/>
      <c r="F90" s="108"/>
      <c r="G90" s="108"/>
      <c r="H90" s="108"/>
      <c r="I90" s="108"/>
      <c r="J90" s="108"/>
      <c r="K90" s="108"/>
      <c r="L90" s="108"/>
      <c r="M90" s="108"/>
      <c r="N90" s="339">
        <f>N134</f>
        <v>0</v>
      </c>
      <c r="O90" s="339"/>
      <c r="P90" s="339"/>
      <c r="Q90" s="339"/>
      <c r="R90" s="111"/>
    </row>
    <row r="91" spans="1:47" s="106" customFormat="1" ht="19.899999999999999" customHeight="1">
      <c r="B91" s="107"/>
      <c r="C91" s="108"/>
      <c r="D91" s="109" t="s">
        <v>99</v>
      </c>
      <c r="E91" s="108"/>
      <c r="F91" s="108"/>
      <c r="G91" s="108"/>
      <c r="H91" s="108"/>
      <c r="I91" s="108"/>
      <c r="J91" s="108"/>
      <c r="K91" s="108"/>
      <c r="L91" s="108"/>
      <c r="M91" s="108"/>
      <c r="N91" s="339">
        <f>N137</f>
        <v>0</v>
      </c>
      <c r="O91" s="339"/>
      <c r="P91" s="339"/>
      <c r="Q91" s="339"/>
      <c r="R91" s="111"/>
    </row>
    <row r="92" spans="1:47" s="106" customFormat="1" ht="19.899999999999999" customHeight="1">
      <c r="B92" s="107"/>
      <c r="C92" s="108"/>
      <c r="D92" s="109" t="s">
        <v>100</v>
      </c>
      <c r="E92" s="108"/>
      <c r="F92" s="108"/>
      <c r="G92" s="108"/>
      <c r="H92" s="108"/>
      <c r="I92" s="108"/>
      <c r="J92" s="108"/>
      <c r="K92" s="108"/>
      <c r="L92" s="108"/>
      <c r="M92" s="108"/>
      <c r="N92" s="339">
        <f>N140</f>
        <v>0</v>
      </c>
      <c r="O92" s="339"/>
      <c r="P92" s="339"/>
      <c r="Q92" s="339"/>
      <c r="R92" s="111"/>
    </row>
    <row r="93" spans="1:47" s="106" customFormat="1" ht="19.899999999999999" customHeight="1">
      <c r="B93" s="107"/>
      <c r="C93" s="108"/>
      <c r="D93" s="109" t="s">
        <v>101</v>
      </c>
      <c r="E93" s="108"/>
      <c r="F93" s="108"/>
      <c r="G93" s="108"/>
      <c r="H93" s="108"/>
      <c r="I93" s="108"/>
      <c r="J93" s="108"/>
      <c r="K93" s="108"/>
      <c r="L93" s="108"/>
      <c r="M93" s="108"/>
      <c r="N93" s="339">
        <f>N156</f>
        <v>0</v>
      </c>
      <c r="O93" s="339"/>
      <c r="P93" s="339"/>
      <c r="Q93" s="339"/>
      <c r="R93" s="111"/>
    </row>
    <row r="94" spans="1:47" s="106" customFormat="1" ht="19.899999999999999" customHeight="1">
      <c r="B94" s="107"/>
      <c r="C94" s="108"/>
      <c r="D94" s="109" t="s">
        <v>102</v>
      </c>
      <c r="E94" s="108"/>
      <c r="F94" s="108"/>
      <c r="G94" s="108"/>
      <c r="H94" s="108"/>
      <c r="I94" s="108"/>
      <c r="J94" s="108"/>
      <c r="K94" s="108"/>
      <c r="L94" s="108"/>
      <c r="M94" s="108"/>
      <c r="N94" s="339">
        <f>N164</f>
        <v>0</v>
      </c>
      <c r="O94" s="339"/>
      <c r="P94" s="339"/>
      <c r="Q94" s="339"/>
      <c r="R94" s="111"/>
    </row>
    <row r="95" spans="1:47" s="106" customFormat="1" ht="19.899999999999999" customHeight="1">
      <c r="B95" s="107"/>
      <c r="C95" s="108"/>
      <c r="D95" s="109" t="s">
        <v>103</v>
      </c>
      <c r="E95" s="108"/>
      <c r="F95" s="108"/>
      <c r="G95" s="108"/>
      <c r="H95" s="108"/>
      <c r="I95" s="108"/>
      <c r="J95" s="108"/>
      <c r="K95" s="108"/>
      <c r="L95" s="108"/>
      <c r="M95" s="108"/>
      <c r="N95" s="339">
        <f>N210</f>
        <v>0</v>
      </c>
      <c r="O95" s="339"/>
      <c r="P95" s="339"/>
      <c r="Q95" s="339"/>
      <c r="R95" s="111"/>
    </row>
    <row r="96" spans="1:47" s="106" customFormat="1" ht="19.899999999999999" customHeight="1">
      <c r="B96" s="107"/>
      <c r="C96" s="108"/>
      <c r="D96" s="109" t="s">
        <v>104</v>
      </c>
      <c r="E96" s="108"/>
      <c r="F96" s="108"/>
      <c r="G96" s="108"/>
      <c r="H96" s="108"/>
      <c r="I96" s="108"/>
      <c r="J96" s="108"/>
      <c r="K96" s="108"/>
      <c r="L96" s="108"/>
      <c r="M96" s="108"/>
      <c r="N96" s="339">
        <f>N250</f>
        <v>0</v>
      </c>
      <c r="O96" s="339"/>
      <c r="P96" s="339"/>
      <c r="Q96" s="339"/>
      <c r="R96" s="111"/>
    </row>
    <row r="97" spans="1:18" s="106" customFormat="1" ht="19.899999999999999" customHeight="1">
      <c r="B97" s="107"/>
      <c r="C97" s="108"/>
      <c r="D97" s="109" t="s">
        <v>105</v>
      </c>
      <c r="E97" s="108"/>
      <c r="F97" s="108"/>
      <c r="G97" s="108"/>
      <c r="H97" s="108"/>
      <c r="I97" s="108"/>
      <c r="J97" s="108"/>
      <c r="K97" s="108"/>
      <c r="L97" s="108"/>
      <c r="M97" s="108"/>
      <c r="N97" s="339">
        <f>N258</f>
        <v>0</v>
      </c>
      <c r="O97" s="339"/>
      <c r="P97" s="339"/>
      <c r="Q97" s="339"/>
      <c r="R97" s="111"/>
    </row>
    <row r="98" spans="1:18" s="101" customFormat="1" ht="24.95" customHeight="1">
      <c r="B98" s="102"/>
      <c r="C98" s="103"/>
      <c r="D98" s="104" t="s">
        <v>106</v>
      </c>
      <c r="E98" s="103"/>
      <c r="F98" s="103"/>
      <c r="G98" s="103"/>
      <c r="H98" s="103"/>
      <c r="I98" s="103"/>
      <c r="J98" s="103"/>
      <c r="K98" s="103"/>
      <c r="L98" s="103"/>
      <c r="M98" s="103"/>
      <c r="N98" s="338">
        <f>SUM(N99:Q111)</f>
        <v>0</v>
      </c>
      <c r="O98" s="338"/>
      <c r="P98" s="338"/>
      <c r="Q98" s="338"/>
      <c r="R98" s="105"/>
    </row>
    <row r="99" spans="1:18" s="106" customFormat="1" ht="19.899999999999999" customHeight="1">
      <c r="B99" s="107"/>
      <c r="C99" s="108"/>
      <c r="D99" s="109" t="s">
        <v>107</v>
      </c>
      <c r="E99" s="108"/>
      <c r="F99" s="108"/>
      <c r="G99" s="108"/>
      <c r="H99" s="108"/>
      <c r="I99" s="108"/>
      <c r="J99" s="108"/>
      <c r="K99" s="108"/>
      <c r="L99" s="108"/>
      <c r="M99" s="108"/>
      <c r="N99" s="339">
        <f>N261</f>
        <v>0</v>
      </c>
      <c r="O99" s="339"/>
      <c r="P99" s="339"/>
      <c r="Q99" s="339"/>
      <c r="R99" s="111"/>
    </row>
    <row r="100" spans="1:18" s="106" customFormat="1" ht="19.899999999999999" customHeight="1">
      <c r="B100" s="107"/>
      <c r="C100" s="108"/>
      <c r="D100" s="109" t="s">
        <v>108</v>
      </c>
      <c r="E100" s="108"/>
      <c r="F100" s="108"/>
      <c r="G100" s="108"/>
      <c r="H100" s="108"/>
      <c r="I100" s="108"/>
      <c r="J100" s="108"/>
      <c r="K100" s="108"/>
      <c r="L100" s="108"/>
      <c r="M100" s="108"/>
      <c r="N100" s="339">
        <f>N275</f>
        <v>0</v>
      </c>
      <c r="O100" s="339"/>
      <c r="P100" s="339"/>
      <c r="Q100" s="339"/>
      <c r="R100" s="111"/>
    </row>
    <row r="101" spans="1:18" s="106" customFormat="1" ht="19.899999999999999" customHeight="1">
      <c r="B101" s="107"/>
      <c r="C101" s="108"/>
      <c r="D101" s="109" t="s">
        <v>109</v>
      </c>
      <c r="E101" s="108"/>
      <c r="F101" s="108"/>
      <c r="G101" s="108"/>
      <c r="H101" s="108"/>
      <c r="I101" s="108"/>
      <c r="J101" s="108"/>
      <c r="K101" s="108"/>
      <c r="L101" s="108"/>
      <c r="M101" s="108"/>
      <c r="N101" s="339">
        <f>N294</f>
        <v>0</v>
      </c>
      <c r="O101" s="339"/>
      <c r="P101" s="339"/>
      <c r="Q101" s="339"/>
      <c r="R101" s="111"/>
    </row>
    <row r="102" spans="1:18" s="106" customFormat="1" ht="19.899999999999999" customHeight="1">
      <c r="B102" s="107"/>
      <c r="C102" s="108"/>
      <c r="D102" s="109" t="s">
        <v>110</v>
      </c>
      <c r="E102" s="108"/>
      <c r="F102" s="108"/>
      <c r="G102" s="108"/>
      <c r="H102" s="108"/>
      <c r="I102" s="108"/>
      <c r="J102" s="108"/>
      <c r="K102" s="108"/>
      <c r="L102" s="108"/>
      <c r="M102" s="108"/>
      <c r="N102" s="339">
        <f>N299</f>
        <v>0</v>
      </c>
      <c r="O102" s="339"/>
      <c r="P102" s="339"/>
      <c r="Q102" s="339"/>
      <c r="R102" s="111"/>
    </row>
    <row r="103" spans="1:18" s="106" customFormat="1" ht="19.899999999999999" customHeight="1">
      <c r="B103" s="107"/>
      <c r="C103" s="108"/>
      <c r="D103" s="109" t="s">
        <v>111</v>
      </c>
      <c r="E103" s="108"/>
      <c r="F103" s="108"/>
      <c r="G103" s="108"/>
      <c r="H103" s="108"/>
      <c r="I103" s="108"/>
      <c r="J103" s="108"/>
      <c r="K103" s="108"/>
      <c r="L103" s="108"/>
      <c r="M103" s="108"/>
      <c r="N103" s="339">
        <f>N348</f>
        <v>0</v>
      </c>
      <c r="O103" s="339"/>
      <c r="P103" s="339"/>
      <c r="Q103" s="339"/>
      <c r="R103" s="111"/>
    </row>
    <row r="104" spans="1:18" s="106" customFormat="1" ht="19.899999999999999" customHeight="1">
      <c r="B104" s="107"/>
      <c r="C104" s="108"/>
      <c r="D104" s="109" t="s">
        <v>112</v>
      </c>
      <c r="E104" s="108"/>
      <c r="F104" s="108"/>
      <c r="G104" s="108"/>
      <c r="H104" s="108"/>
      <c r="I104" s="108"/>
      <c r="J104" s="108"/>
      <c r="K104" s="108"/>
      <c r="L104" s="108"/>
      <c r="M104" s="108"/>
      <c r="N104" s="339">
        <f>N360</f>
        <v>0</v>
      </c>
      <c r="O104" s="339"/>
      <c r="P104" s="339"/>
      <c r="Q104" s="339"/>
      <c r="R104" s="111"/>
    </row>
    <row r="105" spans="1:18" s="106" customFormat="1" ht="19.899999999999999" customHeight="1">
      <c r="B105" s="107"/>
      <c r="C105" s="108"/>
      <c r="D105" s="109" t="s">
        <v>113</v>
      </c>
      <c r="E105" s="108"/>
      <c r="F105" s="108"/>
      <c r="G105" s="108"/>
      <c r="H105" s="108"/>
      <c r="I105" s="108"/>
      <c r="J105" s="108"/>
      <c r="K105" s="108"/>
      <c r="L105" s="108"/>
      <c r="M105" s="108"/>
      <c r="N105" s="339">
        <f>N380</f>
        <v>0</v>
      </c>
      <c r="O105" s="339"/>
      <c r="P105" s="339"/>
      <c r="Q105" s="339"/>
      <c r="R105" s="111"/>
    </row>
    <row r="106" spans="1:18" s="106" customFormat="1" ht="19.899999999999999" customHeight="1">
      <c r="B106" s="107"/>
      <c r="C106" s="108"/>
      <c r="D106" s="109" t="s">
        <v>114</v>
      </c>
      <c r="E106" s="108"/>
      <c r="F106" s="108"/>
      <c r="G106" s="108"/>
      <c r="H106" s="108"/>
      <c r="I106" s="108"/>
      <c r="J106" s="108"/>
      <c r="K106" s="108"/>
      <c r="L106" s="108"/>
      <c r="M106" s="108"/>
      <c r="N106" s="339">
        <f>N413</f>
        <v>0</v>
      </c>
      <c r="O106" s="339"/>
      <c r="P106" s="339"/>
      <c r="Q106" s="339"/>
      <c r="R106" s="111"/>
    </row>
    <row r="107" spans="1:18" ht="19.899999999999999" customHeight="1">
      <c r="A107" s="106"/>
      <c r="B107" s="107"/>
      <c r="C107" s="108"/>
      <c r="D107" s="109" t="s">
        <v>115</v>
      </c>
      <c r="E107" s="108"/>
      <c r="F107" s="108"/>
      <c r="G107" s="108"/>
      <c r="H107" s="108"/>
      <c r="I107" s="108"/>
      <c r="J107" s="108"/>
      <c r="K107" s="108"/>
      <c r="L107" s="108"/>
      <c r="M107" s="108"/>
      <c r="N107" s="110"/>
      <c r="O107" s="339">
        <f>N456</f>
        <v>0</v>
      </c>
      <c r="P107" s="339"/>
      <c r="Q107" s="339"/>
      <c r="R107" s="111"/>
    </row>
    <row r="108" spans="1:18" ht="19.899999999999999" customHeight="1">
      <c r="A108" s="106"/>
      <c r="B108" s="107"/>
      <c r="C108" s="108"/>
      <c r="D108" s="109" t="s">
        <v>116</v>
      </c>
      <c r="E108" s="108"/>
      <c r="F108" s="108"/>
      <c r="G108" s="108"/>
      <c r="H108" s="108"/>
      <c r="I108" s="108"/>
      <c r="J108" s="108"/>
      <c r="K108" s="108"/>
      <c r="L108" s="108"/>
      <c r="M108" s="108"/>
      <c r="N108" s="339">
        <f>N458</f>
        <v>0</v>
      </c>
      <c r="O108" s="339"/>
      <c r="P108" s="339"/>
      <c r="Q108" s="339"/>
      <c r="R108" s="111"/>
    </row>
    <row r="109" spans="1:18" ht="19.899999999999999" customHeight="1">
      <c r="A109" s="106"/>
      <c r="B109" s="107"/>
      <c r="C109" s="108"/>
      <c r="D109" s="109" t="s">
        <v>117</v>
      </c>
      <c r="E109" s="108"/>
      <c r="F109" s="108"/>
      <c r="G109" s="108"/>
      <c r="H109" s="108"/>
      <c r="I109" s="108"/>
      <c r="J109" s="108"/>
      <c r="K109" s="108"/>
      <c r="L109" s="108"/>
      <c r="M109" s="108"/>
      <c r="N109" s="339">
        <f>N467</f>
        <v>0</v>
      </c>
      <c r="O109" s="339"/>
      <c r="P109" s="339"/>
      <c r="Q109" s="339"/>
      <c r="R109" s="111"/>
    </row>
    <row r="110" spans="1:18" ht="19.899999999999999" customHeight="1">
      <c r="A110" s="106"/>
      <c r="B110" s="107"/>
      <c r="C110" s="108"/>
      <c r="D110" s="109" t="s">
        <v>118</v>
      </c>
      <c r="E110" s="108"/>
      <c r="F110" s="108"/>
      <c r="G110" s="108"/>
      <c r="H110" s="108"/>
      <c r="I110" s="108"/>
      <c r="J110" s="108"/>
      <c r="K110" s="108"/>
      <c r="L110" s="108"/>
      <c r="M110" s="108"/>
      <c r="N110" s="339">
        <f>N469</f>
        <v>0</v>
      </c>
      <c r="O110" s="339"/>
      <c r="P110" s="339"/>
      <c r="Q110" s="339"/>
      <c r="R110" s="111"/>
    </row>
    <row r="111" spans="1:18" ht="19.899999999999999" customHeight="1">
      <c r="A111" s="106"/>
      <c r="B111" s="107"/>
      <c r="C111" s="108"/>
      <c r="D111" s="109" t="s">
        <v>119</v>
      </c>
      <c r="E111" s="108"/>
      <c r="F111" s="108"/>
      <c r="G111" s="108"/>
      <c r="H111" s="108"/>
      <c r="I111" s="108"/>
      <c r="J111" s="108"/>
      <c r="K111" s="108"/>
      <c r="L111" s="108"/>
      <c r="M111" s="108"/>
      <c r="N111" s="339">
        <f>N477</f>
        <v>0</v>
      </c>
      <c r="O111" s="339"/>
      <c r="P111" s="339"/>
      <c r="Q111" s="339"/>
      <c r="R111" s="111"/>
    </row>
    <row r="112" spans="1:18" s="22" customFormat="1" ht="21.75" customHeight="1"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5"/>
    </row>
    <row r="113" spans="1:21" ht="29.25" customHeight="1">
      <c r="A113" s="22"/>
      <c r="B113" s="23"/>
      <c r="C113" s="100" t="s">
        <v>120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340">
        <v>0</v>
      </c>
      <c r="O113" s="340"/>
      <c r="P113" s="340"/>
      <c r="Q113" s="340"/>
      <c r="R113" s="25"/>
      <c r="T113" s="112"/>
      <c r="U113" s="113" t="s">
        <v>33</v>
      </c>
    </row>
    <row r="114" spans="1:21" ht="18" customHeight="1">
      <c r="A114" s="22"/>
      <c r="B114" s="23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5"/>
    </row>
    <row r="115" spans="1:21" ht="29.25" customHeight="1">
      <c r="A115" s="22"/>
      <c r="B115" s="23"/>
      <c r="C115" s="91" t="s">
        <v>80</v>
      </c>
      <c r="D115" s="92"/>
      <c r="E115" s="92"/>
      <c r="F115" s="92"/>
      <c r="G115" s="92"/>
      <c r="H115" s="92"/>
      <c r="I115" s="92"/>
      <c r="J115" s="92"/>
      <c r="K115" s="92"/>
      <c r="L115" s="329">
        <f>ROUND(SUM(N88+N113),2)</f>
        <v>0</v>
      </c>
      <c r="M115" s="329"/>
      <c r="N115" s="329"/>
      <c r="O115" s="329"/>
      <c r="P115" s="329"/>
      <c r="Q115" s="329"/>
      <c r="R115" s="25"/>
    </row>
    <row r="116" spans="1:21" ht="6.95" customHeight="1">
      <c r="A116" s="22"/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50"/>
    </row>
    <row r="120" spans="1:21" s="22" customFormat="1" ht="6.95" customHeight="1">
      <c r="B120" s="51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3"/>
    </row>
    <row r="121" spans="1:21" ht="36.950000000000003" customHeight="1">
      <c r="A121" s="22"/>
      <c r="B121" s="23"/>
      <c r="C121" s="310" t="s">
        <v>121</v>
      </c>
      <c r="D121" s="310"/>
      <c r="E121" s="310"/>
      <c r="F121" s="310"/>
      <c r="G121" s="310"/>
      <c r="H121" s="310"/>
      <c r="I121" s="310"/>
      <c r="J121" s="310"/>
      <c r="K121" s="310"/>
      <c r="L121" s="310"/>
      <c r="M121" s="310"/>
      <c r="N121" s="310"/>
      <c r="O121" s="310"/>
      <c r="P121" s="310"/>
      <c r="Q121" s="310"/>
      <c r="R121" s="25"/>
    </row>
    <row r="122" spans="1:21" ht="6.95" customHeight="1">
      <c r="A122" s="22"/>
      <c r="B122" s="23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5"/>
    </row>
    <row r="123" spans="1:21" ht="30" customHeight="1">
      <c r="A123" s="22"/>
      <c r="B123" s="23"/>
      <c r="C123" s="19" t="s">
        <v>15</v>
      </c>
      <c r="D123" s="24"/>
      <c r="E123" s="24"/>
      <c r="F123" s="332" t="str">
        <f>F6</f>
        <v>Římov-muzeum poutnictví</v>
      </c>
      <c r="G123" s="332"/>
      <c r="H123" s="332"/>
      <c r="I123" s="332"/>
      <c r="J123" s="332"/>
      <c r="K123" s="332"/>
      <c r="L123" s="332"/>
      <c r="M123" s="332"/>
      <c r="N123" s="332"/>
      <c r="O123" s="332"/>
      <c r="P123" s="332"/>
      <c r="Q123" s="24"/>
      <c r="R123" s="25"/>
    </row>
    <row r="124" spans="1:21" ht="36.950000000000003" customHeight="1">
      <c r="A124" s="22"/>
      <c r="B124" s="23"/>
      <c r="C124" s="60" t="s">
        <v>88</v>
      </c>
      <c r="D124" s="24"/>
      <c r="E124" s="24"/>
      <c r="F124" s="320" t="str">
        <f>F7</f>
        <v>1 - Římov-muzeum poutnictví</v>
      </c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24"/>
      <c r="R124" s="25"/>
    </row>
    <row r="125" spans="1:21" ht="6.95" customHeight="1">
      <c r="A125" s="22"/>
      <c r="B125" s="23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5"/>
    </row>
    <row r="126" spans="1:21" ht="18" customHeight="1">
      <c r="A126" s="22"/>
      <c r="B126" s="23"/>
      <c r="C126" s="19" t="s">
        <v>19</v>
      </c>
      <c r="D126" s="24"/>
      <c r="E126" s="24"/>
      <c r="F126" s="17" t="str">
        <f>F9</f>
        <v/>
      </c>
      <c r="G126" s="24"/>
      <c r="H126" s="24"/>
      <c r="I126" s="24"/>
      <c r="J126" s="24"/>
      <c r="K126" s="19" t="s">
        <v>21</v>
      </c>
      <c r="L126" s="24"/>
      <c r="M126" s="333" t="str">
        <f>IF(O9="","",O9)</f>
        <v/>
      </c>
      <c r="N126" s="333"/>
      <c r="O126" s="333"/>
      <c r="P126" s="333"/>
      <c r="Q126" s="24"/>
      <c r="R126" s="25"/>
    </row>
    <row r="127" spans="1:21" ht="6.95" customHeight="1">
      <c r="A127" s="22"/>
      <c r="B127" s="23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5"/>
    </row>
    <row r="128" spans="1:21" ht="15">
      <c r="A128" s="22"/>
      <c r="B128" s="23"/>
      <c r="C128" s="19" t="s">
        <v>22</v>
      </c>
      <c r="D128" s="24"/>
      <c r="E128" s="24"/>
      <c r="F128" s="17" t="str">
        <f>E12</f>
        <v/>
      </c>
      <c r="G128" s="24"/>
      <c r="H128" s="24"/>
      <c r="I128" s="24"/>
      <c r="J128" s="24"/>
      <c r="K128" s="19" t="s">
        <v>26</v>
      </c>
      <c r="L128" s="24"/>
      <c r="M128" s="311" t="str">
        <f>E18</f>
        <v/>
      </c>
      <c r="N128" s="311"/>
      <c r="O128" s="311"/>
      <c r="P128" s="311"/>
      <c r="Q128" s="311"/>
      <c r="R128" s="25"/>
    </row>
    <row r="129" spans="1:65" ht="14.45" customHeight="1">
      <c r="A129" s="22"/>
      <c r="B129" s="23"/>
      <c r="C129" s="19" t="s">
        <v>25</v>
      </c>
      <c r="D129" s="24"/>
      <c r="E129" s="24"/>
      <c r="F129" s="17" t="str">
        <f>IF(E15="","",E15)</f>
        <v/>
      </c>
      <c r="G129" s="24"/>
      <c r="H129" s="24"/>
      <c r="I129" s="24"/>
      <c r="J129" s="24"/>
      <c r="K129" s="19" t="s">
        <v>28</v>
      </c>
      <c r="L129" s="24"/>
      <c r="M129" s="311" t="str">
        <f>E21</f>
        <v/>
      </c>
      <c r="N129" s="311"/>
      <c r="O129" s="311"/>
      <c r="P129" s="311"/>
      <c r="Q129" s="311"/>
      <c r="R129" s="25"/>
    </row>
    <row r="130" spans="1:65" ht="10.35" customHeight="1">
      <c r="A130" s="22"/>
      <c r="B130" s="23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5"/>
    </row>
    <row r="131" spans="1:65" s="114" customFormat="1" ht="29.25" customHeight="1">
      <c r="B131" s="115"/>
      <c r="C131" s="116" t="s">
        <v>122</v>
      </c>
      <c r="D131" s="117" t="s">
        <v>123</v>
      </c>
      <c r="E131" s="117" t="s">
        <v>51</v>
      </c>
      <c r="F131" s="341" t="s">
        <v>124</v>
      </c>
      <c r="G131" s="341"/>
      <c r="H131" s="341"/>
      <c r="I131" s="341"/>
      <c r="J131" s="117" t="s">
        <v>125</v>
      </c>
      <c r="K131" s="117" t="s">
        <v>126</v>
      </c>
      <c r="L131" s="342" t="s">
        <v>127</v>
      </c>
      <c r="M131" s="342"/>
      <c r="N131" s="343" t="s">
        <v>94</v>
      </c>
      <c r="O131" s="343"/>
      <c r="P131" s="343"/>
      <c r="Q131" s="343"/>
      <c r="R131" s="118"/>
      <c r="T131" s="67" t="s">
        <v>128</v>
      </c>
      <c r="U131" s="68" t="s">
        <v>33</v>
      </c>
      <c r="V131" s="68" t="s">
        <v>129</v>
      </c>
      <c r="W131" s="68" t="s">
        <v>130</v>
      </c>
      <c r="X131" s="68" t="s">
        <v>131</v>
      </c>
      <c r="Y131" s="68" t="s">
        <v>132</v>
      </c>
      <c r="Z131" s="68" t="s">
        <v>133</v>
      </c>
      <c r="AA131" s="69" t="s">
        <v>134</v>
      </c>
    </row>
    <row r="132" spans="1:65" s="22" customFormat="1" ht="29.25" customHeight="1">
      <c r="B132" s="23"/>
      <c r="C132" s="71" t="s">
        <v>90</v>
      </c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344">
        <f>BK132</f>
        <v>0</v>
      </c>
      <c r="O132" s="344"/>
      <c r="P132" s="344"/>
      <c r="Q132" s="344"/>
      <c r="R132" s="25"/>
      <c r="T132" s="70"/>
      <c r="U132" s="40"/>
      <c r="V132" s="40"/>
      <c r="W132" s="119">
        <f>W133+W260</f>
        <v>1196.2650087159</v>
      </c>
      <c r="X132" s="40"/>
      <c r="Y132" s="119">
        <f>Y133+Y260</f>
        <v>122.29292685383402</v>
      </c>
      <c r="Z132" s="40"/>
      <c r="AA132" s="120">
        <f>AA133+AA260</f>
        <v>27.805162939999995</v>
      </c>
      <c r="AT132" s="8" t="s">
        <v>68</v>
      </c>
      <c r="AU132" s="8" t="s">
        <v>96</v>
      </c>
      <c r="BK132" s="121">
        <f>BK133+BK260</f>
        <v>0</v>
      </c>
    </row>
    <row r="133" spans="1:65" s="122" customFormat="1" ht="37.35" customHeight="1">
      <c r="B133" s="123"/>
      <c r="C133" s="124"/>
      <c r="D133" s="125" t="s">
        <v>97</v>
      </c>
      <c r="E133" s="125"/>
      <c r="F133" s="125"/>
      <c r="G133" s="125"/>
      <c r="H133" s="125"/>
      <c r="I133" s="125"/>
      <c r="J133" s="125"/>
      <c r="K133" s="125"/>
      <c r="L133" s="125"/>
      <c r="M133" s="125"/>
      <c r="N133" s="345">
        <f>N134+N137+N140+N156+N164+N210+N250+N258</f>
        <v>0</v>
      </c>
      <c r="O133" s="345"/>
      <c r="P133" s="345"/>
      <c r="Q133" s="345"/>
      <c r="R133" s="126"/>
      <c r="T133" s="127"/>
      <c r="U133" s="124"/>
      <c r="V133" s="124"/>
      <c r="W133" s="128">
        <f>W134+W137+W140+W156+W164+W210+W250+W258</f>
        <v>426.33761271589992</v>
      </c>
      <c r="X133" s="124"/>
      <c r="Y133" s="128">
        <f>Y134+Y137+Y140+Y156+Y164+Y210+Y250+Y258</f>
        <v>87.381254853834008</v>
      </c>
      <c r="Z133" s="124"/>
      <c r="AA133" s="129">
        <f>AA134+AA137+AA140+AA156+AA164+AA210+AA250+AA258</f>
        <v>18.301561999999997</v>
      </c>
      <c r="AR133" s="130" t="s">
        <v>75</v>
      </c>
      <c r="AT133" s="131" t="s">
        <v>68</v>
      </c>
      <c r="AU133" s="131" t="s">
        <v>69</v>
      </c>
      <c r="AY133" s="130" t="s">
        <v>135</v>
      </c>
      <c r="BK133" s="132">
        <f>BK134+BK137+BK140+BK156+BK164+BK210+BK250+BK258</f>
        <v>0</v>
      </c>
    </row>
    <row r="134" spans="1:65" ht="19.899999999999999" customHeight="1">
      <c r="A134" s="122"/>
      <c r="B134" s="123"/>
      <c r="C134" s="124"/>
      <c r="D134" s="133" t="s">
        <v>98</v>
      </c>
      <c r="E134" s="133"/>
      <c r="F134" s="133"/>
      <c r="G134" s="133"/>
      <c r="H134" s="133"/>
      <c r="I134" s="133"/>
      <c r="J134" s="133"/>
      <c r="K134" s="133"/>
      <c r="L134" s="133"/>
      <c r="M134" s="133"/>
      <c r="N134" s="346">
        <f>SUM(N135)</f>
        <v>0</v>
      </c>
      <c r="O134" s="346"/>
      <c r="P134" s="346"/>
      <c r="Q134" s="346"/>
      <c r="R134" s="126"/>
      <c r="T134" s="127"/>
      <c r="U134" s="124"/>
      <c r="V134" s="124"/>
      <c r="W134" s="128">
        <f>W135</f>
        <v>1.17</v>
      </c>
      <c r="X134" s="124"/>
      <c r="Y134" s="128">
        <f>Y135</f>
        <v>0</v>
      </c>
      <c r="Z134" s="124"/>
      <c r="AA134" s="129">
        <f>AA135</f>
        <v>0</v>
      </c>
      <c r="AR134" s="130" t="s">
        <v>75</v>
      </c>
      <c r="AT134" s="131" t="s">
        <v>68</v>
      </c>
      <c r="AU134" s="131" t="s">
        <v>75</v>
      </c>
      <c r="AY134" s="130" t="s">
        <v>135</v>
      </c>
      <c r="BK134" s="132">
        <f>BK135</f>
        <v>0</v>
      </c>
    </row>
    <row r="135" spans="1:65" s="22" customFormat="1" ht="22.5" customHeight="1">
      <c r="B135" s="134"/>
      <c r="C135" s="135">
        <v>1</v>
      </c>
      <c r="D135" s="135" t="s">
        <v>136</v>
      </c>
      <c r="E135" s="136" t="s">
        <v>137</v>
      </c>
      <c r="F135" s="347" t="s">
        <v>138</v>
      </c>
      <c r="G135" s="347"/>
      <c r="H135" s="347"/>
      <c r="I135" s="347"/>
      <c r="J135" s="137" t="s">
        <v>139</v>
      </c>
      <c r="K135" s="138">
        <v>65</v>
      </c>
      <c r="L135" s="348"/>
      <c r="M135" s="348"/>
      <c r="N135" s="348">
        <f>ROUND(L135*K135,2)</f>
        <v>0</v>
      </c>
      <c r="O135" s="348"/>
      <c r="P135" s="348"/>
      <c r="Q135" s="348"/>
      <c r="R135" s="139"/>
      <c r="T135" s="140"/>
      <c r="U135" s="33" t="s">
        <v>34</v>
      </c>
      <c r="V135" s="141">
        <v>1.7999999999999999E-2</v>
      </c>
      <c r="W135" s="141">
        <f>V135*K135</f>
        <v>1.17</v>
      </c>
      <c r="X135" s="141">
        <v>0</v>
      </c>
      <c r="Y135" s="141">
        <f>X135*K135</f>
        <v>0</v>
      </c>
      <c r="Z135" s="141">
        <v>0</v>
      </c>
      <c r="AA135" s="142">
        <f>Z135*K135</f>
        <v>0</v>
      </c>
      <c r="AR135" s="8" t="s">
        <v>140</v>
      </c>
      <c r="AT135" s="8" t="s">
        <v>136</v>
      </c>
      <c r="AU135" s="8" t="s">
        <v>86</v>
      </c>
      <c r="AY135" s="8" t="s">
        <v>135</v>
      </c>
      <c r="BE135" s="143">
        <f>IF(U135="základní",N135,0)</f>
        <v>0</v>
      </c>
      <c r="BF135" s="143">
        <f>IF(U135="snížená",N135,0)</f>
        <v>0</v>
      </c>
      <c r="BG135" s="143">
        <f>IF(U135="zákl. přenesená",N135,0)</f>
        <v>0</v>
      </c>
      <c r="BH135" s="143">
        <f>IF(U135="sníž. přenesená",N135,0)</f>
        <v>0</v>
      </c>
      <c r="BI135" s="143">
        <f>IF(U135="nulová",N135,0)</f>
        <v>0</v>
      </c>
      <c r="BJ135" s="8" t="s">
        <v>75</v>
      </c>
      <c r="BK135" s="143">
        <f>ROUND(L135*K135,2)</f>
        <v>0</v>
      </c>
      <c r="BL135" s="8" t="s">
        <v>140</v>
      </c>
      <c r="BM135" s="8" t="s">
        <v>141</v>
      </c>
    </row>
    <row r="136" spans="1:65" ht="22.5" customHeight="1">
      <c r="A136" s="22"/>
      <c r="B136" s="134"/>
      <c r="C136" s="144"/>
      <c r="D136" s="144"/>
      <c r="E136" s="145"/>
      <c r="F136" s="349" t="s">
        <v>142</v>
      </c>
      <c r="G136" s="349"/>
      <c r="H136" s="349"/>
      <c r="I136" s="349"/>
      <c r="J136" s="146"/>
      <c r="K136" s="147"/>
      <c r="L136" s="148"/>
      <c r="M136" s="148"/>
      <c r="N136" s="149"/>
      <c r="O136" s="149"/>
      <c r="P136" s="149"/>
      <c r="Q136" s="149"/>
      <c r="R136" s="139"/>
      <c r="T136" s="150"/>
      <c r="U136" s="33"/>
      <c r="V136" s="141"/>
      <c r="W136" s="141"/>
      <c r="X136" s="141"/>
      <c r="Y136" s="141"/>
      <c r="Z136" s="141"/>
      <c r="AA136" s="142"/>
      <c r="AR136" s="8"/>
      <c r="AT136" s="8"/>
      <c r="AU136" s="8"/>
      <c r="AY136" s="8"/>
      <c r="BE136" s="143"/>
      <c r="BF136" s="143"/>
      <c r="BG136" s="143"/>
      <c r="BH136" s="143"/>
      <c r="BI136" s="143"/>
      <c r="BJ136" s="8"/>
      <c r="BK136" s="143"/>
      <c r="BL136" s="8"/>
      <c r="BM136" s="8"/>
    </row>
    <row r="137" spans="1:65" s="122" customFormat="1" ht="13.5" customHeight="1">
      <c r="B137" s="123"/>
      <c r="C137" s="124"/>
      <c r="D137" s="133" t="s">
        <v>99</v>
      </c>
      <c r="E137" s="133"/>
      <c r="F137" s="133"/>
      <c r="G137" s="133"/>
      <c r="H137" s="133"/>
      <c r="I137" s="133"/>
      <c r="J137" s="133"/>
      <c r="K137" s="133"/>
      <c r="L137" s="133"/>
      <c r="M137" s="133"/>
      <c r="N137" s="350">
        <f>SUM(N138)</f>
        <v>0</v>
      </c>
      <c r="O137" s="350"/>
      <c r="P137" s="350"/>
      <c r="Q137" s="350"/>
      <c r="R137" s="126"/>
      <c r="T137" s="127"/>
      <c r="U137" s="124"/>
      <c r="V137" s="124"/>
      <c r="W137" s="128">
        <f>SUM(W138:W139)</f>
        <v>1.2765</v>
      </c>
      <c r="X137" s="124"/>
      <c r="Y137" s="128">
        <f>SUM(Y138:Y139)</f>
        <v>13.325625</v>
      </c>
      <c r="Z137" s="124"/>
      <c r="AA137" s="129">
        <f>SUM(AA138:AA139)</f>
        <v>0</v>
      </c>
      <c r="AR137" s="130" t="s">
        <v>75</v>
      </c>
      <c r="AT137" s="131" t="s">
        <v>68</v>
      </c>
      <c r="AU137" s="131" t="s">
        <v>75</v>
      </c>
      <c r="AY137" s="130" t="s">
        <v>135</v>
      </c>
      <c r="BK137" s="132">
        <f>SUM(BK138:BK139)</f>
        <v>0</v>
      </c>
    </row>
    <row r="138" spans="1:65" s="22" customFormat="1" ht="27.75" customHeight="1">
      <c r="B138" s="134"/>
      <c r="C138" s="135">
        <v>2</v>
      </c>
      <c r="D138" s="135" t="s">
        <v>136</v>
      </c>
      <c r="E138" s="136" t="s">
        <v>143</v>
      </c>
      <c r="F138" s="347" t="s">
        <v>144</v>
      </c>
      <c r="G138" s="347"/>
      <c r="H138" s="347"/>
      <c r="I138" s="347"/>
      <c r="J138" s="137" t="s">
        <v>145</v>
      </c>
      <c r="K138" s="138">
        <v>6.9</v>
      </c>
      <c r="L138" s="348"/>
      <c r="M138" s="348"/>
      <c r="N138" s="348">
        <f>ROUND(L138*K138,2)</f>
        <v>0</v>
      </c>
      <c r="O138" s="348"/>
      <c r="P138" s="348"/>
      <c r="Q138" s="348"/>
      <c r="R138" s="139"/>
      <c r="T138" s="140"/>
      <c r="U138" s="33" t="s">
        <v>34</v>
      </c>
      <c r="V138" s="141">
        <v>0.185</v>
      </c>
      <c r="W138" s="141">
        <f>V138*K138</f>
        <v>1.2765</v>
      </c>
      <c r="X138" s="141">
        <v>1.9312499999999999</v>
      </c>
      <c r="Y138" s="141">
        <f>X138*K138</f>
        <v>13.325625</v>
      </c>
      <c r="Z138" s="141">
        <v>0</v>
      </c>
      <c r="AA138" s="142">
        <f>Z138*K138</f>
        <v>0</v>
      </c>
      <c r="AR138" s="8" t="s">
        <v>140</v>
      </c>
      <c r="AT138" s="8" t="s">
        <v>136</v>
      </c>
      <c r="AU138" s="8" t="s">
        <v>86</v>
      </c>
      <c r="AY138" s="8" t="s">
        <v>135</v>
      </c>
      <c r="BE138" s="143">
        <f>IF(U138="základní",N138,0)</f>
        <v>0</v>
      </c>
      <c r="BF138" s="143">
        <f>IF(U138="snížená",N138,0)</f>
        <v>0</v>
      </c>
      <c r="BG138" s="143">
        <f>IF(U138="zákl. přenesená",N138,0)</f>
        <v>0</v>
      </c>
      <c r="BH138" s="143">
        <f>IF(U138="sníž. přenesená",N138,0)</f>
        <v>0</v>
      </c>
      <c r="BI138" s="143">
        <f>IF(U138="nulová",N138,0)</f>
        <v>0</v>
      </c>
      <c r="BJ138" s="8" t="s">
        <v>75</v>
      </c>
      <c r="BK138" s="143">
        <f>ROUND(L138*K138,2)</f>
        <v>0</v>
      </c>
      <c r="BL138" s="8" t="s">
        <v>140</v>
      </c>
      <c r="BM138" s="8" t="s">
        <v>146</v>
      </c>
    </row>
    <row r="139" spans="1:65" s="151" customFormat="1" ht="15" customHeight="1">
      <c r="B139" s="152"/>
      <c r="C139" s="188"/>
      <c r="D139" s="153"/>
      <c r="E139" s="154"/>
      <c r="F139" s="351" t="s">
        <v>147</v>
      </c>
      <c r="G139" s="351"/>
      <c r="H139" s="351"/>
      <c r="I139" s="351"/>
      <c r="J139" s="153"/>
      <c r="K139" s="155">
        <v>6.9</v>
      </c>
      <c r="L139" s="153"/>
      <c r="M139" s="153"/>
      <c r="N139" s="153"/>
      <c r="O139" s="153"/>
      <c r="P139" s="153"/>
      <c r="Q139" s="153"/>
      <c r="R139" s="156"/>
      <c r="T139" s="157"/>
      <c r="U139" s="153"/>
      <c r="V139" s="153"/>
      <c r="W139" s="153"/>
      <c r="X139" s="153"/>
      <c r="Y139" s="153"/>
      <c r="Z139" s="153"/>
      <c r="AA139" s="158"/>
      <c r="AT139" s="159" t="s">
        <v>148</v>
      </c>
      <c r="AU139" s="159" t="s">
        <v>86</v>
      </c>
      <c r="AV139" s="151" t="s">
        <v>86</v>
      </c>
      <c r="AW139" s="151" t="s">
        <v>27</v>
      </c>
      <c r="AX139" s="151" t="s">
        <v>75</v>
      </c>
      <c r="AY139" s="159" t="s">
        <v>135</v>
      </c>
    </row>
    <row r="140" spans="1:65" s="122" customFormat="1" ht="12.75" customHeight="1">
      <c r="B140" s="123"/>
      <c r="C140" s="124"/>
      <c r="D140" s="133" t="s">
        <v>100</v>
      </c>
      <c r="E140" s="133"/>
      <c r="F140" s="133"/>
      <c r="G140" s="133"/>
      <c r="H140" s="133"/>
      <c r="I140" s="133"/>
      <c r="J140" s="133"/>
      <c r="K140" s="133"/>
      <c r="L140" s="133"/>
      <c r="M140" s="133"/>
      <c r="N140" s="346">
        <f>SUM(N141:Q155)</f>
        <v>0</v>
      </c>
      <c r="O140" s="346"/>
      <c r="P140" s="346"/>
      <c r="Q140" s="346"/>
      <c r="R140" s="126"/>
      <c r="T140" s="127"/>
      <c r="U140" s="124"/>
      <c r="V140" s="124"/>
      <c r="W140" s="128">
        <f>SUM(W141:W152)</f>
        <v>132.58028400000001</v>
      </c>
      <c r="X140" s="124"/>
      <c r="Y140" s="128">
        <f>SUM(Y141:Y152)</f>
        <v>38.036928060000008</v>
      </c>
      <c r="Z140" s="124"/>
      <c r="AA140" s="129">
        <f>SUM(AA141:AA152)</f>
        <v>0</v>
      </c>
      <c r="AR140" s="130" t="s">
        <v>75</v>
      </c>
      <c r="AT140" s="131" t="s">
        <v>68</v>
      </c>
      <c r="AU140" s="131" t="s">
        <v>75</v>
      </c>
      <c r="AY140" s="130" t="s">
        <v>135</v>
      </c>
      <c r="BK140" s="132">
        <f>SUM(BK141:BK152)</f>
        <v>0</v>
      </c>
    </row>
    <row r="141" spans="1:65" s="22" customFormat="1" ht="27.75" customHeight="1">
      <c r="B141" s="134"/>
      <c r="C141" s="135">
        <v>3</v>
      </c>
      <c r="D141" s="135" t="s">
        <v>136</v>
      </c>
      <c r="E141" s="136" t="s">
        <v>149</v>
      </c>
      <c r="F141" s="347" t="s">
        <v>751</v>
      </c>
      <c r="G141" s="347"/>
      <c r="H141" s="347"/>
      <c r="I141" s="347"/>
      <c r="J141" s="137" t="s">
        <v>139</v>
      </c>
      <c r="K141" s="138">
        <v>33</v>
      </c>
      <c r="L141" s="348"/>
      <c r="M141" s="348"/>
      <c r="N141" s="348">
        <f>ROUND(L141*K141,2)</f>
        <v>0</v>
      </c>
      <c r="O141" s="348"/>
      <c r="P141" s="348"/>
      <c r="Q141" s="348"/>
      <c r="R141" s="139"/>
      <c r="T141" s="140"/>
      <c r="U141" s="33" t="s">
        <v>34</v>
      </c>
      <c r="V141" s="141">
        <v>1.04</v>
      </c>
      <c r="W141" s="141">
        <f>V141*K141</f>
        <v>34.32</v>
      </c>
      <c r="X141" s="141">
        <v>0.30381000000000002</v>
      </c>
      <c r="Y141" s="141">
        <f>X141*K141</f>
        <v>10.025730000000001</v>
      </c>
      <c r="Z141" s="141">
        <v>0</v>
      </c>
      <c r="AA141" s="142">
        <f>Z141*K141</f>
        <v>0</v>
      </c>
      <c r="AR141" s="8" t="s">
        <v>140</v>
      </c>
      <c r="AT141" s="8" t="s">
        <v>136</v>
      </c>
      <c r="AU141" s="8" t="s">
        <v>86</v>
      </c>
      <c r="AY141" s="8" t="s">
        <v>135</v>
      </c>
      <c r="BE141" s="143">
        <f>IF(U141="základní",N141,0)</f>
        <v>0</v>
      </c>
      <c r="BF141" s="143">
        <f>IF(U141="snížená",N141,0)</f>
        <v>0</v>
      </c>
      <c r="BG141" s="143">
        <f>IF(U141="zákl. přenesená",N141,0)</f>
        <v>0</v>
      </c>
      <c r="BH141" s="143">
        <f>IF(U141="sníž. přenesená",N141,0)</f>
        <v>0</v>
      </c>
      <c r="BI141" s="143">
        <f>IF(U141="nulová",N141,0)</f>
        <v>0</v>
      </c>
      <c r="BJ141" s="8" t="s">
        <v>75</v>
      </c>
      <c r="BK141" s="143">
        <f>ROUND(L141*K141,2)</f>
        <v>0</v>
      </c>
      <c r="BL141" s="8" t="s">
        <v>140</v>
      </c>
      <c r="BM141" s="8" t="s">
        <v>150</v>
      </c>
    </row>
    <row r="142" spans="1:65" s="160" customFormat="1" ht="12" customHeight="1">
      <c r="B142" s="161"/>
      <c r="C142" s="187"/>
      <c r="D142" s="162"/>
      <c r="E142" s="163"/>
      <c r="F142" s="352" t="s">
        <v>151</v>
      </c>
      <c r="G142" s="352"/>
      <c r="H142" s="352"/>
      <c r="I142" s="352"/>
      <c r="J142" s="162"/>
      <c r="K142" s="163"/>
      <c r="L142" s="162"/>
      <c r="M142" s="162"/>
      <c r="N142" s="162"/>
      <c r="O142" s="162"/>
      <c r="P142" s="162"/>
      <c r="Q142" s="162"/>
      <c r="R142" s="164"/>
      <c r="T142" s="165"/>
      <c r="U142" s="162"/>
      <c r="V142" s="162"/>
      <c r="W142" s="162"/>
      <c r="X142" s="162"/>
      <c r="Y142" s="162"/>
      <c r="Z142" s="162"/>
      <c r="AA142" s="166"/>
      <c r="AT142" s="167" t="s">
        <v>148</v>
      </c>
      <c r="AU142" s="167" t="s">
        <v>86</v>
      </c>
      <c r="AV142" s="160" t="s">
        <v>75</v>
      </c>
      <c r="AW142" s="160" t="s">
        <v>27</v>
      </c>
      <c r="AX142" s="160" t="s">
        <v>69</v>
      </c>
      <c r="AY142" s="167" t="s">
        <v>135</v>
      </c>
    </row>
    <row r="143" spans="1:65" s="151" customFormat="1" ht="13.5" customHeight="1">
      <c r="B143" s="152"/>
      <c r="C143" s="188"/>
      <c r="D143" s="153"/>
      <c r="E143" s="154"/>
      <c r="F143" s="353" t="s">
        <v>152</v>
      </c>
      <c r="G143" s="353"/>
      <c r="H143" s="353"/>
      <c r="I143" s="353"/>
      <c r="J143" s="153"/>
      <c r="K143" s="155">
        <v>33</v>
      </c>
      <c r="L143" s="153"/>
      <c r="M143" s="153"/>
      <c r="N143" s="153"/>
      <c r="O143" s="153"/>
      <c r="P143" s="153"/>
      <c r="Q143" s="153"/>
      <c r="R143" s="156"/>
      <c r="T143" s="157"/>
      <c r="U143" s="153"/>
      <c r="V143" s="153"/>
      <c r="W143" s="153"/>
      <c r="X143" s="153"/>
      <c r="Y143" s="153"/>
      <c r="Z143" s="153"/>
      <c r="AA143" s="158"/>
      <c r="AT143" s="159" t="s">
        <v>148</v>
      </c>
      <c r="AU143" s="159" t="s">
        <v>86</v>
      </c>
      <c r="AV143" s="151" t="s">
        <v>86</v>
      </c>
      <c r="AW143" s="151" t="s">
        <v>27</v>
      </c>
      <c r="AX143" s="151" t="s">
        <v>75</v>
      </c>
      <c r="AY143" s="159" t="s">
        <v>135</v>
      </c>
    </row>
    <row r="144" spans="1:65" s="22" customFormat="1" ht="27.75" customHeight="1">
      <c r="B144" s="134"/>
      <c r="C144" s="135">
        <v>4</v>
      </c>
      <c r="D144" s="135" t="s">
        <v>136</v>
      </c>
      <c r="E144" s="136" t="s">
        <v>153</v>
      </c>
      <c r="F144" s="347" t="s">
        <v>154</v>
      </c>
      <c r="G144" s="347"/>
      <c r="H144" s="347"/>
      <c r="I144" s="347"/>
      <c r="J144" s="137" t="s">
        <v>139</v>
      </c>
      <c r="K144" s="138">
        <v>4.32</v>
      </c>
      <c r="L144" s="348"/>
      <c r="M144" s="348"/>
      <c r="N144" s="348">
        <f>ROUND(L144*K144,2)</f>
        <v>0</v>
      </c>
      <c r="O144" s="348"/>
      <c r="P144" s="348"/>
      <c r="Q144" s="348"/>
      <c r="R144" s="139"/>
      <c r="T144" s="140"/>
      <c r="U144" s="33" t="s">
        <v>34</v>
      </c>
      <c r="V144" s="141">
        <v>0</v>
      </c>
      <c r="W144" s="141">
        <f>V144*K144</f>
        <v>0</v>
      </c>
      <c r="X144" s="141">
        <v>0</v>
      </c>
      <c r="Y144" s="141">
        <f>X144*K144</f>
        <v>0</v>
      </c>
      <c r="Z144" s="141">
        <v>0</v>
      </c>
      <c r="AA144" s="142">
        <f>Z144*K144</f>
        <v>0</v>
      </c>
      <c r="AR144" s="8" t="s">
        <v>140</v>
      </c>
      <c r="AT144" s="8" t="s">
        <v>136</v>
      </c>
      <c r="AU144" s="8" t="s">
        <v>86</v>
      </c>
      <c r="AY144" s="8" t="s">
        <v>135</v>
      </c>
      <c r="BE144" s="143">
        <f>IF(U144="základní",N144,0)</f>
        <v>0</v>
      </c>
      <c r="BF144" s="143">
        <f>IF(U144="snížená",N144,0)</f>
        <v>0</v>
      </c>
      <c r="BG144" s="143">
        <f>IF(U144="zákl. přenesená",N144,0)</f>
        <v>0</v>
      </c>
      <c r="BH144" s="143">
        <f>IF(U144="sníž. přenesená",N144,0)</f>
        <v>0</v>
      </c>
      <c r="BI144" s="143">
        <f>IF(U144="nulová",N144,0)</f>
        <v>0</v>
      </c>
      <c r="BJ144" s="8" t="s">
        <v>75</v>
      </c>
      <c r="BK144" s="143">
        <f>ROUND(L144*K144,2)</f>
        <v>0</v>
      </c>
      <c r="BL144" s="8" t="s">
        <v>140</v>
      </c>
      <c r="BM144" s="8" t="s">
        <v>155</v>
      </c>
    </row>
    <row r="145" spans="1:65" s="160" customFormat="1" ht="15.75" customHeight="1">
      <c r="B145" s="161"/>
      <c r="C145" s="187"/>
      <c r="D145" s="162"/>
      <c r="E145" s="163"/>
      <c r="F145" s="352" t="s">
        <v>156</v>
      </c>
      <c r="G145" s="352"/>
      <c r="H145" s="352"/>
      <c r="I145" s="352"/>
      <c r="J145" s="162"/>
      <c r="K145" s="163"/>
      <c r="L145" s="162"/>
      <c r="M145" s="162"/>
      <c r="N145" s="162"/>
      <c r="O145" s="162"/>
      <c r="P145" s="162"/>
      <c r="Q145" s="162"/>
      <c r="R145" s="164"/>
      <c r="T145" s="165"/>
      <c r="U145" s="162"/>
      <c r="V145" s="162"/>
      <c r="W145" s="162"/>
      <c r="X145" s="162"/>
      <c r="Y145" s="162"/>
      <c r="Z145" s="162"/>
      <c r="AA145" s="166"/>
      <c r="AT145" s="167" t="s">
        <v>148</v>
      </c>
      <c r="AU145" s="167" t="s">
        <v>86</v>
      </c>
      <c r="AV145" s="160" t="s">
        <v>75</v>
      </c>
      <c r="AW145" s="160" t="s">
        <v>27</v>
      </c>
      <c r="AX145" s="160" t="s">
        <v>69</v>
      </c>
      <c r="AY145" s="167" t="s">
        <v>135</v>
      </c>
    </row>
    <row r="146" spans="1:65" s="151" customFormat="1" ht="15.75" customHeight="1">
      <c r="B146" s="152"/>
      <c r="C146" s="188"/>
      <c r="D146" s="153"/>
      <c r="E146" s="154"/>
      <c r="F146" s="353" t="s">
        <v>157</v>
      </c>
      <c r="G146" s="353"/>
      <c r="H146" s="353"/>
      <c r="I146" s="353"/>
      <c r="J146" s="153"/>
      <c r="K146" s="155">
        <v>4.32</v>
      </c>
      <c r="L146" s="153"/>
      <c r="M146" s="153"/>
      <c r="N146" s="153"/>
      <c r="O146" s="153"/>
      <c r="P146" s="153"/>
      <c r="Q146" s="153"/>
      <c r="R146" s="156"/>
      <c r="T146" s="157"/>
      <c r="U146" s="153"/>
      <c r="V146" s="153"/>
      <c r="W146" s="153"/>
      <c r="X146" s="153"/>
      <c r="Y146" s="153"/>
      <c r="Z146" s="153"/>
      <c r="AA146" s="158"/>
      <c r="AT146" s="159" t="s">
        <v>148</v>
      </c>
      <c r="AU146" s="159" t="s">
        <v>86</v>
      </c>
      <c r="AV146" s="151" t="s">
        <v>86</v>
      </c>
      <c r="AW146" s="151" t="s">
        <v>27</v>
      </c>
      <c r="AX146" s="151" t="s">
        <v>75</v>
      </c>
      <c r="AY146" s="159" t="s">
        <v>135</v>
      </c>
    </row>
    <row r="147" spans="1:65" s="22" customFormat="1" ht="15.75" customHeight="1">
      <c r="B147" s="134"/>
      <c r="C147" s="186">
        <v>5</v>
      </c>
      <c r="D147" s="135" t="s">
        <v>136</v>
      </c>
      <c r="E147" s="136" t="s">
        <v>158</v>
      </c>
      <c r="F147" s="347" t="s">
        <v>159</v>
      </c>
      <c r="G147" s="347"/>
      <c r="H147" s="347"/>
      <c r="I147" s="347"/>
      <c r="J147" s="137" t="s">
        <v>139</v>
      </c>
      <c r="K147" s="138">
        <v>99</v>
      </c>
      <c r="L147" s="348"/>
      <c r="M147" s="348"/>
      <c r="N147" s="348">
        <f>ROUND(L147*K147,2)</f>
        <v>0</v>
      </c>
      <c r="O147" s="348"/>
      <c r="P147" s="348"/>
      <c r="Q147" s="348"/>
      <c r="R147" s="139"/>
      <c r="T147" s="140"/>
      <c r="U147" s="33" t="s">
        <v>34</v>
      </c>
      <c r="V147" s="141">
        <v>0.95</v>
      </c>
      <c r="W147" s="141">
        <f>V147*K147</f>
        <v>94.05</v>
      </c>
      <c r="X147" s="141">
        <v>0.27709</v>
      </c>
      <c r="Y147" s="141">
        <f>X147*K147</f>
        <v>27.431910000000002</v>
      </c>
      <c r="Z147" s="141">
        <v>0</v>
      </c>
      <c r="AA147" s="142">
        <f>Z147*K147</f>
        <v>0</v>
      </c>
      <c r="AR147" s="8" t="s">
        <v>140</v>
      </c>
      <c r="AT147" s="8" t="s">
        <v>136</v>
      </c>
      <c r="AU147" s="8" t="s">
        <v>86</v>
      </c>
      <c r="AY147" s="8" t="s">
        <v>135</v>
      </c>
      <c r="BE147" s="143">
        <f>IF(U147="základní",N147,0)</f>
        <v>0</v>
      </c>
      <c r="BF147" s="143">
        <f>IF(U147="snížená",N147,0)</f>
        <v>0</v>
      </c>
      <c r="BG147" s="143">
        <f>IF(U147="zákl. přenesená",N147,0)</f>
        <v>0</v>
      </c>
      <c r="BH147" s="143">
        <f>IF(U147="sníž. přenesená",N147,0)</f>
        <v>0</v>
      </c>
      <c r="BI147" s="143">
        <f>IF(U147="nulová",N147,0)</f>
        <v>0</v>
      </c>
      <c r="BJ147" s="8" t="s">
        <v>75</v>
      </c>
      <c r="BK147" s="143">
        <f>ROUND(L147*K147,2)</f>
        <v>0</v>
      </c>
      <c r="BL147" s="8" t="s">
        <v>140</v>
      </c>
      <c r="BM147" s="8" t="s">
        <v>160</v>
      </c>
    </row>
    <row r="148" spans="1:65" s="160" customFormat="1" ht="15.75" customHeight="1">
      <c r="B148" s="161"/>
      <c r="C148" s="187"/>
      <c r="D148" s="162"/>
      <c r="E148" s="163"/>
      <c r="F148" s="352" t="s">
        <v>161</v>
      </c>
      <c r="G148" s="352"/>
      <c r="H148" s="352"/>
      <c r="I148" s="352"/>
      <c r="J148" s="162"/>
      <c r="K148" s="163"/>
      <c r="L148" s="162"/>
      <c r="M148" s="162"/>
      <c r="N148" s="162"/>
      <c r="O148" s="162"/>
      <c r="P148" s="162"/>
      <c r="Q148" s="162"/>
      <c r="R148" s="164"/>
      <c r="T148" s="165"/>
      <c r="U148" s="162"/>
      <c r="V148" s="162"/>
      <c r="W148" s="162"/>
      <c r="X148" s="162"/>
      <c r="Y148" s="162"/>
      <c r="Z148" s="162"/>
      <c r="AA148" s="166"/>
      <c r="AT148" s="167" t="s">
        <v>148</v>
      </c>
      <c r="AU148" s="167" t="s">
        <v>86</v>
      </c>
      <c r="AV148" s="160" t="s">
        <v>75</v>
      </c>
      <c r="AW148" s="160" t="s">
        <v>27</v>
      </c>
      <c r="AX148" s="160" t="s">
        <v>69</v>
      </c>
      <c r="AY148" s="167" t="s">
        <v>135</v>
      </c>
    </row>
    <row r="149" spans="1:65" s="151" customFormat="1" ht="15.75" customHeight="1">
      <c r="B149" s="152"/>
      <c r="C149" s="188"/>
      <c r="D149" s="153"/>
      <c r="E149" s="154"/>
      <c r="F149" s="353" t="s">
        <v>162</v>
      </c>
      <c r="G149" s="353"/>
      <c r="H149" s="353"/>
      <c r="I149" s="353"/>
      <c r="J149" s="153"/>
      <c r="K149" s="155">
        <v>99</v>
      </c>
      <c r="L149" s="153"/>
      <c r="M149" s="153"/>
      <c r="N149" s="153"/>
      <c r="O149" s="153"/>
      <c r="P149" s="153"/>
      <c r="Q149" s="153"/>
      <c r="R149" s="156"/>
      <c r="T149" s="157"/>
      <c r="U149" s="153"/>
      <c r="V149" s="153"/>
      <c r="W149" s="153"/>
      <c r="X149" s="153"/>
      <c r="Y149" s="153"/>
      <c r="Z149" s="153"/>
      <c r="AA149" s="158"/>
      <c r="AT149" s="159" t="s">
        <v>148</v>
      </c>
      <c r="AU149" s="159" t="s">
        <v>86</v>
      </c>
      <c r="AV149" s="151" t="s">
        <v>86</v>
      </c>
      <c r="AW149" s="151" t="s">
        <v>27</v>
      </c>
      <c r="AX149" s="151" t="s">
        <v>75</v>
      </c>
      <c r="AY149" s="159" t="s">
        <v>135</v>
      </c>
    </row>
    <row r="150" spans="1:65" s="22" customFormat="1" ht="26.25" customHeight="1">
      <c r="B150" s="134"/>
      <c r="C150" s="186">
        <v>6</v>
      </c>
      <c r="D150" s="135" t="s">
        <v>136</v>
      </c>
      <c r="E150" s="136" t="s">
        <v>163</v>
      </c>
      <c r="F150" s="347" t="s">
        <v>752</v>
      </c>
      <c r="G150" s="347"/>
      <c r="H150" s="347"/>
      <c r="I150" s="347"/>
      <c r="J150" s="137" t="s">
        <v>139</v>
      </c>
      <c r="K150" s="138">
        <v>5.343</v>
      </c>
      <c r="L150" s="348"/>
      <c r="M150" s="348"/>
      <c r="N150" s="348">
        <f>ROUND(L150*K150,2)</f>
        <v>0</v>
      </c>
      <c r="O150" s="348"/>
      <c r="P150" s="348"/>
      <c r="Q150" s="348"/>
      <c r="R150" s="139"/>
      <c r="T150" s="140"/>
      <c r="U150" s="33" t="s">
        <v>34</v>
      </c>
      <c r="V150" s="141">
        <v>0.78800000000000003</v>
      </c>
      <c r="W150" s="141">
        <f>V150*K150</f>
        <v>4.2102840000000006</v>
      </c>
      <c r="X150" s="141">
        <v>0.10842</v>
      </c>
      <c r="Y150" s="141">
        <f>X150*K150</f>
        <v>0.57928805999999999</v>
      </c>
      <c r="Z150" s="141">
        <v>0</v>
      </c>
      <c r="AA150" s="142">
        <f>Z150*K150</f>
        <v>0</v>
      </c>
      <c r="AR150" s="8" t="s">
        <v>140</v>
      </c>
      <c r="AT150" s="8" t="s">
        <v>136</v>
      </c>
      <c r="AU150" s="8" t="s">
        <v>86</v>
      </c>
      <c r="AY150" s="8" t="s">
        <v>135</v>
      </c>
      <c r="BE150" s="143">
        <f>IF(U150="základní",N150,0)</f>
        <v>0</v>
      </c>
      <c r="BF150" s="143">
        <f>IF(U150="snížená",N150,0)</f>
        <v>0</v>
      </c>
      <c r="BG150" s="143">
        <f>IF(U150="zákl. přenesená",N150,0)</f>
        <v>0</v>
      </c>
      <c r="BH150" s="143">
        <f>IF(U150="sníž. přenesená",N150,0)</f>
        <v>0</v>
      </c>
      <c r="BI150" s="143">
        <f>IF(U150="nulová",N150,0)</f>
        <v>0</v>
      </c>
      <c r="BJ150" s="8" t="s">
        <v>75</v>
      </c>
      <c r="BK150" s="143">
        <f>ROUND(L150*K150,2)</f>
        <v>0</v>
      </c>
      <c r="BL150" s="8" t="s">
        <v>140</v>
      </c>
      <c r="BM150" s="8" t="s">
        <v>164</v>
      </c>
    </row>
    <row r="151" spans="1:65" s="160" customFormat="1" ht="15" customHeight="1">
      <c r="B151" s="161"/>
      <c r="C151" s="187"/>
      <c r="D151" s="162"/>
      <c r="E151" s="163"/>
      <c r="F151" s="352" t="s">
        <v>165</v>
      </c>
      <c r="G151" s="352"/>
      <c r="H151" s="352"/>
      <c r="I151" s="352"/>
      <c r="J151" s="162"/>
      <c r="K151" s="163"/>
      <c r="L151" s="162"/>
      <c r="M151" s="162"/>
      <c r="N151" s="162"/>
      <c r="O151" s="162"/>
      <c r="P151" s="162"/>
      <c r="Q151" s="162"/>
      <c r="R151" s="164"/>
      <c r="T151" s="165"/>
      <c r="U151" s="162"/>
      <c r="V151" s="162"/>
      <c r="W151" s="162"/>
      <c r="X151" s="162"/>
      <c r="Y151" s="162"/>
      <c r="Z151" s="162"/>
      <c r="AA151" s="166"/>
      <c r="AT151" s="167" t="s">
        <v>148</v>
      </c>
      <c r="AU151" s="167" t="s">
        <v>86</v>
      </c>
      <c r="AV151" s="160" t="s">
        <v>75</v>
      </c>
      <c r="AW151" s="160" t="s">
        <v>27</v>
      </c>
      <c r="AX151" s="160" t="s">
        <v>69</v>
      </c>
      <c r="AY151" s="167" t="s">
        <v>135</v>
      </c>
    </row>
    <row r="152" spans="1:65" s="151" customFormat="1" ht="12" customHeight="1">
      <c r="B152" s="152"/>
      <c r="C152" s="188"/>
      <c r="D152" s="153"/>
      <c r="E152" s="154"/>
      <c r="F152" s="353" t="s">
        <v>166</v>
      </c>
      <c r="G152" s="353"/>
      <c r="H152" s="353"/>
      <c r="I152" s="353"/>
      <c r="J152" s="153"/>
      <c r="K152" s="155">
        <v>5.343</v>
      </c>
      <c r="L152" s="153"/>
      <c r="M152" s="153"/>
      <c r="N152" s="153"/>
      <c r="O152" s="153"/>
      <c r="P152" s="153"/>
      <c r="Q152" s="153"/>
      <c r="R152" s="156"/>
      <c r="T152" s="157"/>
      <c r="U152" s="153"/>
      <c r="V152" s="153"/>
      <c r="W152" s="153"/>
      <c r="X152" s="153"/>
      <c r="Y152" s="153"/>
      <c r="Z152" s="153"/>
      <c r="AA152" s="158"/>
      <c r="AT152" s="159" t="s">
        <v>148</v>
      </c>
      <c r="AU152" s="159" t="s">
        <v>86</v>
      </c>
      <c r="AV152" s="151" t="s">
        <v>86</v>
      </c>
      <c r="AW152" s="151" t="s">
        <v>27</v>
      </c>
      <c r="AX152" s="151" t="s">
        <v>75</v>
      </c>
      <c r="AY152" s="159" t="s">
        <v>135</v>
      </c>
    </row>
    <row r="153" spans="1:65" ht="38.25" customHeight="1">
      <c r="A153" s="22"/>
      <c r="B153" s="134"/>
      <c r="C153" s="186">
        <v>7</v>
      </c>
      <c r="D153" s="135" t="s">
        <v>136</v>
      </c>
      <c r="E153" s="169" t="s">
        <v>168</v>
      </c>
      <c r="F153" s="347" t="s">
        <v>169</v>
      </c>
      <c r="G153" s="347"/>
      <c r="H153" s="347"/>
      <c r="I153" s="347"/>
      <c r="J153" s="137" t="s">
        <v>139</v>
      </c>
      <c r="K153" s="138">
        <f>K155</f>
        <v>10.525</v>
      </c>
      <c r="L153" s="348"/>
      <c r="M153" s="348"/>
      <c r="N153" s="348">
        <f>ROUND(L153*K153,2)</f>
        <v>0</v>
      </c>
      <c r="O153" s="348"/>
      <c r="P153" s="348"/>
      <c r="Q153" s="348"/>
      <c r="R153" s="139"/>
      <c r="T153" s="140"/>
      <c r="U153" s="33" t="s">
        <v>34</v>
      </c>
      <c r="V153" s="141">
        <v>0.70699999999999996</v>
      </c>
      <c r="W153" s="141">
        <f>V153*K153</f>
        <v>7.4411749999999994</v>
      </c>
      <c r="X153" s="141">
        <v>0.3216</v>
      </c>
      <c r="Y153" s="141">
        <f>X153*K153</f>
        <v>3.3848400000000001</v>
      </c>
      <c r="Z153" s="141">
        <v>0</v>
      </c>
      <c r="AA153" s="142">
        <f>Z153*K153</f>
        <v>0</v>
      </c>
      <c r="AR153" s="8" t="s">
        <v>140</v>
      </c>
      <c r="AT153" s="8" t="s">
        <v>136</v>
      </c>
      <c r="AU153" s="8" t="s">
        <v>75</v>
      </c>
      <c r="AY153" s="8" t="s">
        <v>135</v>
      </c>
      <c r="BE153" s="143">
        <f>IF(U153="základní",N153,0)</f>
        <v>0</v>
      </c>
      <c r="BF153" s="143">
        <f>IF(U153="snížená",N153,0)</f>
        <v>0</v>
      </c>
      <c r="BG153" s="143">
        <f>IF(U153="zákl. přenesená",N153,0)</f>
        <v>0</v>
      </c>
      <c r="BH153" s="143">
        <f>IF(U153="sníž. přenesená",N153,0)</f>
        <v>0</v>
      </c>
      <c r="BI153" s="143">
        <f>IF(U153="nulová",N153,0)</f>
        <v>0</v>
      </c>
      <c r="BJ153" s="8" t="s">
        <v>75</v>
      </c>
      <c r="BK153" s="143">
        <f>ROUND(L153*K153,2)</f>
        <v>0</v>
      </c>
      <c r="BL153" s="8" t="s">
        <v>140</v>
      </c>
      <c r="BM153" s="8" t="s">
        <v>170</v>
      </c>
    </row>
    <row r="154" spans="1:65" s="160" customFormat="1" ht="16.5" customHeight="1">
      <c r="B154" s="161"/>
      <c r="C154" s="187"/>
      <c r="D154" s="162"/>
      <c r="E154" s="163"/>
      <c r="F154" s="352" t="s">
        <v>171</v>
      </c>
      <c r="G154" s="352"/>
      <c r="H154" s="352"/>
      <c r="I154" s="352"/>
      <c r="J154" s="162"/>
      <c r="K154" s="163"/>
      <c r="L154" s="162"/>
      <c r="M154" s="162"/>
      <c r="N154" s="162"/>
      <c r="O154" s="162"/>
      <c r="P154" s="162"/>
      <c r="Q154" s="162"/>
      <c r="R154" s="164"/>
      <c r="T154" s="165"/>
      <c r="U154" s="162"/>
      <c r="V154" s="162"/>
      <c r="W154" s="162"/>
      <c r="X154" s="162"/>
      <c r="Y154" s="162"/>
      <c r="Z154" s="162"/>
      <c r="AA154" s="166"/>
      <c r="AT154" s="167" t="s">
        <v>148</v>
      </c>
      <c r="AU154" s="167" t="s">
        <v>75</v>
      </c>
      <c r="AV154" s="160" t="s">
        <v>75</v>
      </c>
      <c r="AW154" s="160" t="s">
        <v>27</v>
      </c>
      <c r="AX154" s="160" t="s">
        <v>69</v>
      </c>
      <c r="AY154" s="167" t="s">
        <v>135</v>
      </c>
    </row>
    <row r="155" spans="1:65" s="151" customFormat="1" ht="16.5" customHeight="1">
      <c r="B155" s="152"/>
      <c r="C155" s="188"/>
      <c r="D155" s="153"/>
      <c r="E155" s="154"/>
      <c r="F155" s="353" t="s">
        <v>774</v>
      </c>
      <c r="G155" s="353"/>
      <c r="H155" s="353"/>
      <c r="I155" s="353"/>
      <c r="J155" s="153"/>
      <c r="K155" s="155">
        <f>4.21*2.5</f>
        <v>10.525</v>
      </c>
      <c r="L155" s="153"/>
      <c r="M155" s="153"/>
      <c r="N155" s="153"/>
      <c r="O155" s="153"/>
      <c r="P155" s="153"/>
      <c r="Q155" s="153"/>
      <c r="R155" s="156"/>
      <c r="T155" s="157"/>
      <c r="U155" s="153"/>
      <c r="V155" s="153"/>
      <c r="W155" s="153"/>
      <c r="X155" s="153"/>
      <c r="Y155" s="153"/>
      <c r="Z155" s="153"/>
      <c r="AA155" s="158"/>
      <c r="AT155" s="159" t="s">
        <v>148</v>
      </c>
      <c r="AU155" s="159" t="s">
        <v>75</v>
      </c>
      <c r="AV155" s="151" t="s">
        <v>86</v>
      </c>
      <c r="AW155" s="151" t="s">
        <v>27</v>
      </c>
      <c r="AX155" s="151" t="s">
        <v>75</v>
      </c>
      <c r="AY155" s="159" t="s">
        <v>135</v>
      </c>
    </row>
    <row r="156" spans="1:65" s="122" customFormat="1" ht="15" customHeight="1">
      <c r="B156" s="123"/>
      <c r="C156" s="124"/>
      <c r="D156" s="133" t="s">
        <v>101</v>
      </c>
      <c r="E156" s="133"/>
      <c r="F156" s="133"/>
      <c r="G156" s="133"/>
      <c r="H156" s="133"/>
      <c r="I156" s="133"/>
      <c r="J156" s="133"/>
      <c r="K156" s="133"/>
      <c r="L156" s="133"/>
      <c r="M156" s="133"/>
      <c r="N156" s="350">
        <f>SUM(N157:Q162)</f>
        <v>0</v>
      </c>
      <c r="O156" s="350"/>
      <c r="P156" s="350"/>
      <c r="Q156" s="350"/>
      <c r="R156" s="126"/>
      <c r="T156" s="127"/>
      <c r="U156" s="124"/>
      <c r="V156" s="124"/>
      <c r="W156" s="128">
        <f>SUM(W157:W163)</f>
        <v>35.020704000000002</v>
      </c>
      <c r="X156" s="124"/>
      <c r="Y156" s="128">
        <f>SUM(Y157:Y163)</f>
        <v>7.4322041799999994</v>
      </c>
      <c r="Z156" s="124"/>
      <c r="AA156" s="129">
        <f>SUM(AA157:AA163)</f>
        <v>0</v>
      </c>
      <c r="AR156" s="130" t="s">
        <v>75</v>
      </c>
      <c r="AT156" s="131" t="s">
        <v>68</v>
      </c>
      <c r="AU156" s="131" t="s">
        <v>75</v>
      </c>
      <c r="AY156" s="130" t="s">
        <v>135</v>
      </c>
      <c r="BK156" s="132">
        <f>SUM(BK157:BK163)</f>
        <v>0</v>
      </c>
    </row>
    <row r="157" spans="1:65" s="22" customFormat="1" ht="18.75" customHeight="1">
      <c r="B157" s="134"/>
      <c r="C157" s="135">
        <v>8</v>
      </c>
      <c r="D157" s="135" t="s">
        <v>136</v>
      </c>
      <c r="E157" s="136" t="s">
        <v>172</v>
      </c>
      <c r="F157" s="347" t="s">
        <v>173</v>
      </c>
      <c r="G157" s="347"/>
      <c r="H157" s="347"/>
      <c r="I157" s="347"/>
      <c r="J157" s="137" t="s">
        <v>145</v>
      </c>
      <c r="K157" s="138">
        <v>3.1139999999999999</v>
      </c>
      <c r="L157" s="348"/>
      <c r="M157" s="348"/>
      <c r="N157" s="348">
        <f>ROUND(L157*K157,2)</f>
        <v>0</v>
      </c>
      <c r="O157" s="348"/>
      <c r="P157" s="348"/>
      <c r="Q157" s="348"/>
      <c r="R157" s="139"/>
      <c r="T157" s="140"/>
      <c r="U157" s="33" t="s">
        <v>34</v>
      </c>
      <c r="V157" s="141">
        <v>1.448</v>
      </c>
      <c r="W157" s="141">
        <f>V157*K157</f>
        <v>4.5090719999999997</v>
      </c>
      <c r="X157" s="141">
        <v>2.2564500000000001</v>
      </c>
      <c r="Y157" s="141">
        <f>X157*K157</f>
        <v>7.0265852999999998</v>
      </c>
      <c r="Z157" s="141">
        <v>0</v>
      </c>
      <c r="AA157" s="142">
        <f>Z157*K157</f>
        <v>0</v>
      </c>
      <c r="AR157" s="8" t="s">
        <v>140</v>
      </c>
      <c r="AT157" s="8" t="s">
        <v>136</v>
      </c>
      <c r="AU157" s="8" t="s">
        <v>86</v>
      </c>
      <c r="AY157" s="8" t="s">
        <v>135</v>
      </c>
      <c r="BE157" s="143">
        <f>IF(U157="základní",N157,0)</f>
        <v>0</v>
      </c>
      <c r="BF157" s="143">
        <f>IF(U157="snížená",N157,0)</f>
        <v>0</v>
      </c>
      <c r="BG157" s="143">
        <f>IF(U157="zákl. přenesená",N157,0)</f>
        <v>0</v>
      </c>
      <c r="BH157" s="143">
        <f>IF(U157="sníž. přenesená",N157,0)</f>
        <v>0</v>
      </c>
      <c r="BI157" s="143">
        <f>IF(U157="nulová",N157,0)</f>
        <v>0</v>
      </c>
      <c r="BJ157" s="8" t="s">
        <v>75</v>
      </c>
      <c r="BK157" s="143">
        <f>ROUND(L157*K157,2)</f>
        <v>0</v>
      </c>
      <c r="BL157" s="8" t="s">
        <v>140</v>
      </c>
      <c r="BM157" s="8" t="s">
        <v>174</v>
      </c>
    </row>
    <row r="158" spans="1:65" s="151" customFormat="1" ht="15.75" customHeight="1">
      <c r="B158" s="152"/>
      <c r="C158" s="188"/>
      <c r="D158" s="153"/>
      <c r="E158" s="154"/>
      <c r="F158" s="351" t="s">
        <v>175</v>
      </c>
      <c r="G158" s="351"/>
      <c r="H158" s="351"/>
      <c r="I158" s="351"/>
      <c r="J158" s="153"/>
      <c r="K158" s="155">
        <v>3.1139999999999999</v>
      </c>
      <c r="L158" s="153"/>
      <c r="M158" s="153"/>
      <c r="N158" s="153"/>
      <c r="O158" s="153"/>
      <c r="P158" s="153"/>
      <c r="Q158" s="153"/>
      <c r="R158" s="156"/>
      <c r="T158" s="157"/>
      <c r="U158" s="153"/>
      <c r="V158" s="153"/>
      <c r="W158" s="153"/>
      <c r="X158" s="153"/>
      <c r="Y158" s="153"/>
      <c r="Z158" s="153"/>
      <c r="AA158" s="158"/>
      <c r="AT158" s="159" t="s">
        <v>148</v>
      </c>
      <c r="AU158" s="159" t="s">
        <v>86</v>
      </c>
      <c r="AV158" s="151" t="s">
        <v>86</v>
      </c>
      <c r="AW158" s="151" t="s">
        <v>27</v>
      </c>
      <c r="AX158" s="151" t="s">
        <v>75</v>
      </c>
      <c r="AY158" s="159" t="s">
        <v>135</v>
      </c>
    </row>
    <row r="159" spans="1:65" s="22" customFormat="1" ht="17.25" customHeight="1">
      <c r="B159" s="134"/>
      <c r="C159" s="186">
        <v>9</v>
      </c>
      <c r="D159" s="135" t="s">
        <v>136</v>
      </c>
      <c r="E159" s="136" t="s">
        <v>176</v>
      </c>
      <c r="F159" s="347" t="s">
        <v>177</v>
      </c>
      <c r="G159" s="347"/>
      <c r="H159" s="347"/>
      <c r="I159" s="347"/>
      <c r="J159" s="137" t="s">
        <v>139</v>
      </c>
      <c r="K159" s="138">
        <v>20.76</v>
      </c>
      <c r="L159" s="348"/>
      <c r="M159" s="348"/>
      <c r="N159" s="348">
        <f>ROUND(L159*K159,2)</f>
        <v>0</v>
      </c>
      <c r="O159" s="348"/>
      <c r="P159" s="348"/>
      <c r="Q159" s="348"/>
      <c r="R159" s="139"/>
      <c r="T159" s="140"/>
      <c r="U159" s="33" t="s">
        <v>34</v>
      </c>
      <c r="V159" s="141">
        <v>0.68100000000000005</v>
      </c>
      <c r="W159" s="141">
        <f>V159*K159</f>
        <v>14.137560000000002</v>
      </c>
      <c r="X159" s="141">
        <v>5.1900000000000002E-3</v>
      </c>
      <c r="Y159" s="141">
        <f>X159*K159</f>
        <v>0.10774440000000002</v>
      </c>
      <c r="Z159" s="141">
        <v>0</v>
      </c>
      <c r="AA159" s="142">
        <f>Z159*K159</f>
        <v>0</v>
      </c>
      <c r="AR159" s="8" t="s">
        <v>140</v>
      </c>
      <c r="AT159" s="8" t="s">
        <v>136</v>
      </c>
      <c r="AU159" s="8" t="s">
        <v>86</v>
      </c>
      <c r="AY159" s="8" t="s">
        <v>135</v>
      </c>
      <c r="BE159" s="143">
        <f>IF(U159="základní",N159,0)</f>
        <v>0</v>
      </c>
      <c r="BF159" s="143">
        <f>IF(U159="snížená",N159,0)</f>
        <v>0</v>
      </c>
      <c r="BG159" s="143">
        <f>IF(U159="zákl. přenesená",N159,0)</f>
        <v>0</v>
      </c>
      <c r="BH159" s="143">
        <f>IF(U159="sníž. přenesená",N159,0)</f>
        <v>0</v>
      </c>
      <c r="BI159" s="143">
        <f>IF(U159="nulová",N159,0)</f>
        <v>0</v>
      </c>
      <c r="BJ159" s="8" t="s">
        <v>75</v>
      </c>
      <c r="BK159" s="143">
        <f>ROUND(L159*K159,2)</f>
        <v>0</v>
      </c>
      <c r="BL159" s="8" t="s">
        <v>140</v>
      </c>
      <c r="BM159" s="8" t="s">
        <v>178</v>
      </c>
    </row>
    <row r="160" spans="1:65" s="151" customFormat="1" ht="15.75" customHeight="1">
      <c r="B160" s="152"/>
      <c r="C160" s="188"/>
      <c r="D160" s="153"/>
      <c r="E160" s="154"/>
      <c r="F160" s="351" t="s">
        <v>179</v>
      </c>
      <c r="G160" s="351"/>
      <c r="H160" s="351"/>
      <c r="I160" s="351"/>
      <c r="J160" s="153"/>
      <c r="K160" s="155">
        <v>20.76</v>
      </c>
      <c r="L160" s="153"/>
      <c r="M160" s="153"/>
      <c r="N160" s="153"/>
      <c r="O160" s="153"/>
      <c r="P160" s="153"/>
      <c r="Q160" s="153"/>
      <c r="R160" s="156"/>
      <c r="T160" s="157"/>
      <c r="U160" s="153"/>
      <c r="V160" s="153"/>
      <c r="W160" s="153"/>
      <c r="X160" s="153"/>
      <c r="Y160" s="153"/>
      <c r="Z160" s="153"/>
      <c r="AA160" s="158"/>
      <c r="AT160" s="159" t="s">
        <v>148</v>
      </c>
      <c r="AU160" s="159" t="s">
        <v>86</v>
      </c>
      <c r="AV160" s="151" t="s">
        <v>86</v>
      </c>
      <c r="AW160" s="151" t="s">
        <v>27</v>
      </c>
      <c r="AX160" s="151" t="s">
        <v>75</v>
      </c>
      <c r="AY160" s="159" t="s">
        <v>135</v>
      </c>
    </row>
    <row r="161" spans="2:65" s="22" customFormat="1" ht="15.75" customHeight="1">
      <c r="B161" s="134"/>
      <c r="C161" s="135">
        <v>10</v>
      </c>
      <c r="D161" s="135" t="s">
        <v>136</v>
      </c>
      <c r="E161" s="136" t="s">
        <v>180</v>
      </c>
      <c r="F161" s="347" t="s">
        <v>181</v>
      </c>
      <c r="G161" s="347"/>
      <c r="H161" s="347"/>
      <c r="I161" s="347"/>
      <c r="J161" s="137" t="s">
        <v>139</v>
      </c>
      <c r="K161" s="138">
        <v>23.765999999999998</v>
      </c>
      <c r="L161" s="348"/>
      <c r="M161" s="348"/>
      <c r="N161" s="348">
        <f>ROUND(L161*K161,2)</f>
        <v>0</v>
      </c>
      <c r="O161" s="348"/>
      <c r="P161" s="348"/>
      <c r="Q161" s="348"/>
      <c r="R161" s="139"/>
      <c r="T161" s="140"/>
      <c r="U161" s="33" t="s">
        <v>34</v>
      </c>
      <c r="V161" s="141">
        <v>0.24</v>
      </c>
      <c r="W161" s="141">
        <f>V161*K161</f>
        <v>5.7038399999999996</v>
      </c>
      <c r="X161" s="141">
        <v>0</v>
      </c>
      <c r="Y161" s="141">
        <f>X161*K161</f>
        <v>0</v>
      </c>
      <c r="Z161" s="141">
        <v>0</v>
      </c>
      <c r="AA161" s="142">
        <f>Z161*K161</f>
        <v>0</v>
      </c>
      <c r="AR161" s="8" t="s">
        <v>140</v>
      </c>
      <c r="AT161" s="8" t="s">
        <v>136</v>
      </c>
      <c r="AU161" s="8" t="s">
        <v>86</v>
      </c>
      <c r="AY161" s="8" t="s">
        <v>135</v>
      </c>
      <c r="BE161" s="143">
        <f>IF(U161="základní",N161,0)</f>
        <v>0</v>
      </c>
      <c r="BF161" s="143">
        <f>IF(U161="snížená",N161,0)</f>
        <v>0</v>
      </c>
      <c r="BG161" s="143">
        <f>IF(U161="zákl. přenesená",N161,0)</f>
        <v>0</v>
      </c>
      <c r="BH161" s="143">
        <f>IF(U161="sníž. přenesená",N161,0)</f>
        <v>0</v>
      </c>
      <c r="BI161" s="143">
        <f>IF(U161="nulová",N161,0)</f>
        <v>0</v>
      </c>
      <c r="BJ161" s="8" t="s">
        <v>75</v>
      </c>
      <c r="BK161" s="143">
        <f>ROUND(L161*K161,2)</f>
        <v>0</v>
      </c>
      <c r="BL161" s="8" t="s">
        <v>140</v>
      </c>
      <c r="BM161" s="8" t="s">
        <v>182</v>
      </c>
    </row>
    <row r="162" spans="2:65" s="22" customFormat="1" ht="28.5" customHeight="1">
      <c r="B162" s="134"/>
      <c r="C162" s="186">
        <v>11</v>
      </c>
      <c r="D162" s="135" t="s">
        <v>136</v>
      </c>
      <c r="E162" s="136" t="s">
        <v>183</v>
      </c>
      <c r="F162" s="347" t="s">
        <v>184</v>
      </c>
      <c r="G162" s="347"/>
      <c r="H162" s="347"/>
      <c r="I162" s="347"/>
      <c r="J162" s="137" t="s">
        <v>185</v>
      </c>
      <c r="K162" s="138">
        <v>0.28299999999999997</v>
      </c>
      <c r="L162" s="348"/>
      <c r="M162" s="348"/>
      <c r="N162" s="348">
        <f>ROUND(L162*K162,2)</f>
        <v>0</v>
      </c>
      <c r="O162" s="348"/>
      <c r="P162" s="348"/>
      <c r="Q162" s="348"/>
      <c r="R162" s="139"/>
      <c r="T162" s="140"/>
      <c r="U162" s="33" t="s">
        <v>34</v>
      </c>
      <c r="V162" s="141">
        <v>37.704000000000001</v>
      </c>
      <c r="W162" s="141">
        <f>V162*K162</f>
        <v>10.670231999999999</v>
      </c>
      <c r="X162" s="141">
        <v>1.0525599999999999</v>
      </c>
      <c r="Y162" s="141">
        <f>X162*K162</f>
        <v>0.29787447999999994</v>
      </c>
      <c r="Z162" s="141">
        <v>0</v>
      </c>
      <c r="AA162" s="142">
        <f>Z162*K162</f>
        <v>0</v>
      </c>
      <c r="AR162" s="8" t="s">
        <v>140</v>
      </c>
      <c r="AT162" s="8" t="s">
        <v>136</v>
      </c>
      <c r="AU162" s="8" t="s">
        <v>86</v>
      </c>
      <c r="AY162" s="8" t="s">
        <v>135</v>
      </c>
      <c r="BE162" s="143">
        <f>IF(U162="základní",N162,0)</f>
        <v>0</v>
      </c>
      <c r="BF162" s="143">
        <f>IF(U162="snížená",N162,0)</f>
        <v>0</v>
      </c>
      <c r="BG162" s="143">
        <f>IF(U162="zákl. přenesená",N162,0)</f>
        <v>0</v>
      </c>
      <c r="BH162" s="143">
        <f>IF(U162="sníž. přenesená",N162,0)</f>
        <v>0</v>
      </c>
      <c r="BI162" s="143">
        <f>IF(U162="nulová",N162,0)</f>
        <v>0</v>
      </c>
      <c r="BJ162" s="8" t="s">
        <v>75</v>
      </c>
      <c r="BK162" s="143">
        <f>ROUND(L162*K162,2)</f>
        <v>0</v>
      </c>
      <c r="BL162" s="8" t="s">
        <v>140</v>
      </c>
      <c r="BM162" s="8" t="s">
        <v>186</v>
      </c>
    </row>
    <row r="163" spans="2:65" s="151" customFormat="1" ht="14.25" customHeight="1">
      <c r="B163" s="152"/>
      <c r="C163" s="188"/>
      <c r="D163" s="153"/>
      <c r="E163" s="154"/>
      <c r="F163" s="351" t="s">
        <v>187</v>
      </c>
      <c r="G163" s="351"/>
      <c r="H163" s="351"/>
      <c r="I163" s="351"/>
      <c r="J163" s="153"/>
      <c r="K163" s="155">
        <v>0.28299999999999997</v>
      </c>
      <c r="L163" s="153"/>
      <c r="M163" s="153"/>
      <c r="N163" s="153"/>
      <c r="O163" s="153"/>
      <c r="P163" s="153"/>
      <c r="Q163" s="153"/>
      <c r="R163" s="156"/>
      <c r="T163" s="157"/>
      <c r="U163" s="153"/>
      <c r="V163" s="153"/>
      <c r="W163" s="153"/>
      <c r="X163" s="153"/>
      <c r="Y163" s="153"/>
      <c r="Z163" s="153"/>
      <c r="AA163" s="158"/>
      <c r="AT163" s="159" t="s">
        <v>148</v>
      </c>
      <c r="AU163" s="159" t="s">
        <v>86</v>
      </c>
      <c r="AV163" s="151" t="s">
        <v>86</v>
      </c>
      <c r="AW163" s="151" t="s">
        <v>27</v>
      </c>
      <c r="AX163" s="151" t="s">
        <v>75</v>
      </c>
      <c r="AY163" s="159" t="s">
        <v>135</v>
      </c>
    </row>
    <row r="164" spans="2:65" s="122" customFormat="1" ht="15.75" customHeight="1">
      <c r="B164" s="123"/>
      <c r="C164" s="124"/>
      <c r="D164" s="133" t="s">
        <v>102</v>
      </c>
      <c r="E164" s="133"/>
      <c r="F164" s="133"/>
      <c r="G164" s="133"/>
      <c r="H164" s="133"/>
      <c r="I164" s="133"/>
      <c r="J164" s="133"/>
      <c r="K164" s="133"/>
      <c r="L164" s="133"/>
      <c r="M164" s="133"/>
      <c r="N164" s="346">
        <f>SUM(N165:Q208)</f>
        <v>0</v>
      </c>
      <c r="O164" s="346"/>
      <c r="P164" s="346"/>
      <c r="Q164" s="346"/>
      <c r="R164" s="126"/>
      <c r="T164" s="127"/>
      <c r="U164" s="124"/>
      <c r="V164" s="124"/>
      <c r="W164" s="128">
        <f>SUM(W165:W203)</f>
        <v>129.67506471589999</v>
      </c>
      <c r="X164" s="124"/>
      <c r="Y164" s="128">
        <f>SUM(Y165:Y203)</f>
        <v>28.586497613833998</v>
      </c>
      <c r="Z164" s="124"/>
      <c r="AA164" s="129">
        <f>SUM(AA165:AA203)</f>
        <v>0</v>
      </c>
      <c r="AR164" s="130" t="s">
        <v>75</v>
      </c>
      <c r="AT164" s="131" t="s">
        <v>68</v>
      </c>
      <c r="AU164" s="131" t="s">
        <v>75</v>
      </c>
      <c r="AY164" s="130" t="s">
        <v>135</v>
      </c>
      <c r="BK164" s="132">
        <f>SUM(BK165:BK203)</f>
        <v>0</v>
      </c>
    </row>
    <row r="165" spans="2:65" s="22" customFormat="1" ht="26.25" customHeight="1">
      <c r="B165" s="134"/>
      <c r="C165" s="186">
        <v>12</v>
      </c>
      <c r="D165" s="135" t="s">
        <v>136</v>
      </c>
      <c r="E165" s="136" t="s">
        <v>188</v>
      </c>
      <c r="F165" s="347" t="s">
        <v>189</v>
      </c>
      <c r="G165" s="347"/>
      <c r="H165" s="347"/>
      <c r="I165" s="347"/>
      <c r="J165" s="137" t="s">
        <v>139</v>
      </c>
      <c r="K165" s="138">
        <v>152.15899999999999</v>
      </c>
      <c r="L165" s="348"/>
      <c r="M165" s="348"/>
      <c r="N165" s="348">
        <f>ROUND(L165*K165,2)</f>
        <v>0</v>
      </c>
      <c r="O165" s="348"/>
      <c r="P165" s="348"/>
      <c r="Q165" s="348"/>
      <c r="R165" s="139"/>
      <c r="T165" s="140"/>
      <c r="U165" s="33" t="s">
        <v>34</v>
      </c>
      <c r="V165" s="141">
        <v>0</v>
      </c>
      <c r="W165" s="141">
        <f>V165*K165</f>
        <v>0</v>
      </c>
      <c r="X165" s="141">
        <v>0</v>
      </c>
      <c r="Y165" s="141">
        <f>X165*K165</f>
        <v>0</v>
      </c>
      <c r="Z165" s="141">
        <v>0</v>
      </c>
      <c r="AA165" s="142">
        <f>Z165*K165</f>
        <v>0</v>
      </c>
      <c r="AC165" s="143"/>
      <c r="AR165" s="8" t="s">
        <v>140</v>
      </c>
      <c r="AT165" s="8" t="s">
        <v>136</v>
      </c>
      <c r="AU165" s="8" t="s">
        <v>86</v>
      </c>
      <c r="AY165" s="8" t="s">
        <v>135</v>
      </c>
      <c r="BE165" s="143">
        <f>IF(U165="základní",N165,0)</f>
        <v>0</v>
      </c>
      <c r="BF165" s="143">
        <f>IF(U165="snížená",N165,0)</f>
        <v>0</v>
      </c>
      <c r="BG165" s="143">
        <f>IF(U165="zákl. přenesená",N165,0)</f>
        <v>0</v>
      </c>
      <c r="BH165" s="143">
        <f>IF(U165="sníž. přenesená",N165,0)</f>
        <v>0</v>
      </c>
      <c r="BI165" s="143">
        <f>IF(U165="nulová",N165,0)</f>
        <v>0</v>
      </c>
      <c r="BJ165" s="8" t="s">
        <v>75</v>
      </c>
      <c r="BK165" s="143">
        <f>ROUND(L165*K165,2)</f>
        <v>0</v>
      </c>
      <c r="BL165" s="8" t="s">
        <v>140</v>
      </c>
      <c r="BM165" s="8" t="s">
        <v>190</v>
      </c>
    </row>
    <row r="166" spans="2:65" s="151" customFormat="1" ht="14.25" customHeight="1">
      <c r="B166" s="152"/>
      <c r="C166" s="188"/>
      <c r="D166" s="153"/>
      <c r="E166" s="154"/>
      <c r="F166" s="351" t="s">
        <v>191</v>
      </c>
      <c r="G166" s="351"/>
      <c r="H166" s="351"/>
      <c r="I166" s="351"/>
      <c r="J166" s="153"/>
      <c r="K166" s="155">
        <v>152.15899999999999</v>
      </c>
      <c r="L166" s="153"/>
      <c r="M166" s="153"/>
      <c r="N166" s="153"/>
      <c r="O166" s="153"/>
      <c r="P166" s="153"/>
      <c r="Q166" s="153"/>
      <c r="R166" s="156"/>
      <c r="T166" s="157"/>
      <c r="U166" s="153"/>
      <c r="V166" s="153"/>
      <c r="W166" s="153"/>
      <c r="X166" s="153"/>
      <c r="Y166" s="153"/>
      <c r="Z166" s="153"/>
      <c r="AA166" s="158"/>
      <c r="AT166" s="159" t="s">
        <v>148</v>
      </c>
      <c r="AU166" s="159" t="s">
        <v>86</v>
      </c>
      <c r="AV166" s="151" t="s">
        <v>86</v>
      </c>
      <c r="AW166" s="151" t="s">
        <v>27</v>
      </c>
      <c r="AX166" s="151" t="s">
        <v>75</v>
      </c>
      <c r="AY166" s="159" t="s">
        <v>135</v>
      </c>
    </row>
    <row r="167" spans="2:65" s="22" customFormat="1" ht="25.5" customHeight="1">
      <c r="B167" s="134"/>
      <c r="C167" s="186">
        <v>13</v>
      </c>
      <c r="D167" s="135" t="s">
        <v>136</v>
      </c>
      <c r="E167" s="136" t="s">
        <v>192</v>
      </c>
      <c r="F167" s="347" t="s">
        <v>193</v>
      </c>
      <c r="G167" s="347"/>
      <c r="H167" s="347"/>
      <c r="I167" s="347"/>
      <c r="J167" s="137" t="s">
        <v>139</v>
      </c>
      <c r="K167" s="138">
        <f>K170</f>
        <v>111.17700000000001</v>
      </c>
      <c r="L167" s="348"/>
      <c r="M167" s="348"/>
      <c r="N167" s="348">
        <f>ROUND(L167*K167,2)</f>
        <v>0</v>
      </c>
      <c r="O167" s="348"/>
      <c r="P167" s="348"/>
      <c r="Q167" s="348"/>
      <c r="R167" s="139"/>
      <c r="T167" s="140"/>
      <c r="U167" s="33" t="s">
        <v>34</v>
      </c>
      <c r="V167" s="141">
        <v>0</v>
      </c>
      <c r="W167" s="141">
        <f>V167*K167</f>
        <v>0</v>
      </c>
      <c r="X167" s="141">
        <v>0</v>
      </c>
      <c r="Y167" s="141">
        <f>X167*K167</f>
        <v>0</v>
      </c>
      <c r="Z167" s="141">
        <v>0</v>
      </c>
      <c r="AA167" s="142">
        <f>Z167*K167</f>
        <v>0</v>
      </c>
      <c r="AR167" s="8" t="s">
        <v>140</v>
      </c>
      <c r="AT167" s="8" t="s">
        <v>136</v>
      </c>
      <c r="AU167" s="8" t="s">
        <v>86</v>
      </c>
      <c r="AY167" s="8" t="s">
        <v>135</v>
      </c>
      <c r="BE167" s="143">
        <f>IF(U167="základní",N167,0)</f>
        <v>0</v>
      </c>
      <c r="BF167" s="143">
        <f>IF(U167="snížená",N167,0)</f>
        <v>0</v>
      </c>
      <c r="BG167" s="143">
        <f>IF(U167="zákl. přenesená",N167,0)</f>
        <v>0</v>
      </c>
      <c r="BH167" s="143">
        <f>IF(U167="sníž. přenesená",N167,0)</f>
        <v>0</v>
      </c>
      <c r="BI167" s="143">
        <f>IF(U167="nulová",N167,0)</f>
        <v>0</v>
      </c>
      <c r="BJ167" s="8" t="s">
        <v>75</v>
      </c>
      <c r="BK167" s="143">
        <f>ROUND(L167*K167,2)</f>
        <v>0</v>
      </c>
      <c r="BL167" s="8" t="s">
        <v>140</v>
      </c>
      <c r="BM167" s="8" t="s">
        <v>194</v>
      </c>
    </row>
    <row r="168" spans="2:65" s="160" customFormat="1" ht="15.75" customHeight="1">
      <c r="B168" s="161"/>
      <c r="C168" s="187"/>
      <c r="D168" s="162"/>
      <c r="E168" s="163"/>
      <c r="F168" s="352" t="s">
        <v>171</v>
      </c>
      <c r="G168" s="352"/>
      <c r="H168" s="352"/>
      <c r="I168" s="352"/>
      <c r="J168" s="162"/>
      <c r="K168" s="163"/>
      <c r="L168" s="162"/>
      <c r="M168" s="162"/>
      <c r="N168" s="162"/>
      <c r="O168" s="162"/>
      <c r="P168" s="162"/>
      <c r="Q168" s="162"/>
      <c r="R168" s="164"/>
      <c r="T168" s="165"/>
      <c r="U168" s="162"/>
      <c r="V168" s="162"/>
      <c r="W168" s="162"/>
      <c r="X168" s="162"/>
      <c r="Y168" s="162"/>
      <c r="Z168" s="162"/>
      <c r="AA168" s="166"/>
      <c r="AT168" s="167" t="s">
        <v>148</v>
      </c>
      <c r="AU168" s="167" t="s">
        <v>86</v>
      </c>
      <c r="AV168" s="160" t="s">
        <v>75</v>
      </c>
      <c r="AW168" s="160" t="s">
        <v>27</v>
      </c>
      <c r="AX168" s="160" t="s">
        <v>69</v>
      </c>
      <c r="AY168" s="167" t="s">
        <v>135</v>
      </c>
    </row>
    <row r="169" spans="2:65" s="151" customFormat="1" ht="15.75" customHeight="1">
      <c r="B169" s="152"/>
      <c r="C169" s="188"/>
      <c r="D169" s="153"/>
      <c r="E169" s="154"/>
      <c r="F169" s="353" t="s">
        <v>195</v>
      </c>
      <c r="G169" s="353"/>
      <c r="H169" s="353"/>
      <c r="I169" s="353"/>
      <c r="J169" s="153"/>
      <c r="K169" s="155">
        <v>111.17700000000001</v>
      </c>
      <c r="L169" s="153"/>
      <c r="M169" s="153"/>
      <c r="N169" s="153"/>
      <c r="O169" s="153"/>
      <c r="P169" s="153"/>
      <c r="Q169" s="153"/>
      <c r="R169" s="156"/>
      <c r="T169" s="157"/>
      <c r="U169" s="153"/>
      <c r="V169" s="153"/>
      <c r="W169" s="153"/>
      <c r="X169" s="153"/>
      <c r="Y169" s="153"/>
      <c r="Z169" s="153"/>
      <c r="AA169" s="158"/>
      <c r="AT169" s="159" t="s">
        <v>148</v>
      </c>
      <c r="AU169" s="159" t="s">
        <v>86</v>
      </c>
      <c r="AV169" s="151" t="s">
        <v>86</v>
      </c>
      <c r="AW169" s="151" t="s">
        <v>27</v>
      </c>
      <c r="AX169" s="151" t="s">
        <v>69</v>
      </c>
      <c r="AY169" s="159" t="s">
        <v>135</v>
      </c>
    </row>
    <row r="170" spans="2:65" s="170" customFormat="1" ht="15.75" customHeight="1">
      <c r="B170" s="171"/>
      <c r="C170" s="172"/>
      <c r="D170" s="172"/>
      <c r="E170" s="173"/>
      <c r="F170" s="354" t="s">
        <v>198</v>
      </c>
      <c r="G170" s="354"/>
      <c r="H170" s="354"/>
      <c r="I170" s="354"/>
      <c r="J170" s="172"/>
      <c r="K170" s="174">
        <f>K169</f>
        <v>111.17700000000001</v>
      </c>
      <c r="L170" s="172"/>
      <c r="M170" s="172"/>
      <c r="N170" s="172"/>
      <c r="O170" s="172"/>
      <c r="P170" s="172"/>
      <c r="Q170" s="172"/>
      <c r="R170" s="175"/>
      <c r="T170" s="176"/>
      <c r="U170" s="172"/>
      <c r="V170" s="172"/>
      <c r="W170" s="172"/>
      <c r="X170" s="172"/>
      <c r="Y170" s="172"/>
      <c r="Z170" s="172"/>
      <c r="AA170" s="177"/>
      <c r="AT170" s="178" t="s">
        <v>148</v>
      </c>
      <c r="AU170" s="178" t="s">
        <v>86</v>
      </c>
      <c r="AV170" s="170" t="s">
        <v>140</v>
      </c>
      <c r="AW170" s="170" t="s">
        <v>27</v>
      </c>
      <c r="AX170" s="170" t="s">
        <v>75</v>
      </c>
      <c r="AY170" s="178" t="s">
        <v>135</v>
      </c>
    </row>
    <row r="171" spans="2:65" s="22" customFormat="1" ht="27" customHeight="1">
      <c r="B171" s="134"/>
      <c r="C171" s="186">
        <v>14</v>
      </c>
      <c r="D171" s="135" t="s">
        <v>136</v>
      </c>
      <c r="E171" s="169" t="s">
        <v>199</v>
      </c>
      <c r="F171" s="347" t="s">
        <v>200</v>
      </c>
      <c r="G171" s="347"/>
      <c r="H171" s="347"/>
      <c r="I171" s="347"/>
      <c r="J171" s="137" t="s">
        <v>139</v>
      </c>
      <c r="K171" s="138">
        <f>K174</f>
        <v>111.17700000000001</v>
      </c>
      <c r="L171" s="348"/>
      <c r="M171" s="348"/>
      <c r="N171" s="348">
        <f>ROUND(L171*K171,2)</f>
        <v>0</v>
      </c>
      <c r="O171" s="348"/>
      <c r="P171" s="348"/>
      <c r="Q171" s="348"/>
      <c r="R171" s="139"/>
      <c r="T171" s="140"/>
      <c r="U171" s="33" t="s">
        <v>34</v>
      </c>
      <c r="V171" s="141">
        <v>0.3</v>
      </c>
      <c r="W171" s="141">
        <f>V171*K171</f>
        <v>33.353099999999998</v>
      </c>
      <c r="X171" s="141">
        <v>1.32E-2</v>
      </c>
      <c r="Y171" s="141">
        <f>X171*K171</f>
        <v>1.4675364000000002</v>
      </c>
      <c r="Z171" s="141">
        <v>0</v>
      </c>
      <c r="AA171" s="142">
        <f>Z171*K171</f>
        <v>0</v>
      </c>
      <c r="AR171" s="8" t="s">
        <v>140</v>
      </c>
      <c r="AT171" s="8" t="s">
        <v>136</v>
      </c>
      <c r="AU171" s="8" t="s">
        <v>86</v>
      </c>
      <c r="AY171" s="8" t="s">
        <v>135</v>
      </c>
      <c r="BE171" s="143">
        <f>IF(U171="základní",N171,0)</f>
        <v>0</v>
      </c>
      <c r="BF171" s="143">
        <f>IF(U171="snížená",N171,0)</f>
        <v>0</v>
      </c>
      <c r="BG171" s="143">
        <f>IF(U171="zákl. přenesená",N171,0)</f>
        <v>0</v>
      </c>
      <c r="BH171" s="143">
        <f>IF(U171="sníž. přenesená",N171,0)</f>
        <v>0</v>
      </c>
      <c r="BI171" s="143">
        <f>IF(U171="nulová",N171,0)</f>
        <v>0</v>
      </c>
      <c r="BJ171" s="8" t="s">
        <v>75</v>
      </c>
      <c r="BK171" s="143">
        <f>ROUND(L171*K171,2)</f>
        <v>0</v>
      </c>
      <c r="BL171" s="8" t="s">
        <v>140</v>
      </c>
      <c r="BM171" s="8" t="s">
        <v>201</v>
      </c>
    </row>
    <row r="172" spans="2:65" s="160" customFormat="1" ht="15.75" customHeight="1">
      <c r="B172" s="161"/>
      <c r="C172" s="187"/>
      <c r="D172" s="162"/>
      <c r="E172" s="163"/>
      <c r="F172" s="352" t="s">
        <v>171</v>
      </c>
      <c r="G172" s="352"/>
      <c r="H172" s="352"/>
      <c r="I172" s="352"/>
      <c r="J172" s="162"/>
      <c r="K172" s="163"/>
      <c r="L172" s="162"/>
      <c r="M172" s="162"/>
      <c r="N172" s="162"/>
      <c r="O172" s="162"/>
      <c r="P172" s="162"/>
      <c r="Q172" s="162"/>
      <c r="R172" s="164"/>
      <c r="T172" s="165"/>
      <c r="U172" s="162"/>
      <c r="V172" s="162"/>
      <c r="W172" s="162"/>
      <c r="X172" s="162"/>
      <c r="Y172" s="162"/>
      <c r="Z172" s="162"/>
      <c r="AA172" s="166"/>
      <c r="AT172" s="167" t="s">
        <v>148</v>
      </c>
      <c r="AU172" s="167" t="s">
        <v>86</v>
      </c>
      <c r="AV172" s="160" t="s">
        <v>75</v>
      </c>
      <c r="AW172" s="160" t="s">
        <v>27</v>
      </c>
      <c r="AX172" s="160" t="s">
        <v>69</v>
      </c>
      <c r="AY172" s="167" t="s">
        <v>135</v>
      </c>
    </row>
    <row r="173" spans="2:65" s="151" customFormat="1" ht="15.75" customHeight="1">
      <c r="B173" s="152"/>
      <c r="C173" s="188"/>
      <c r="D173" s="153"/>
      <c r="E173" s="154"/>
      <c r="F173" s="353" t="s">
        <v>195</v>
      </c>
      <c r="G173" s="353"/>
      <c r="H173" s="353"/>
      <c r="I173" s="353"/>
      <c r="J173" s="153"/>
      <c r="K173" s="155">
        <v>111.17700000000001</v>
      </c>
      <c r="L173" s="153"/>
      <c r="M173" s="153"/>
      <c r="N173" s="153"/>
      <c r="O173" s="153"/>
      <c r="P173" s="153"/>
      <c r="Q173" s="153"/>
      <c r="R173" s="156"/>
      <c r="T173" s="157"/>
      <c r="U173" s="153"/>
      <c r="V173" s="153"/>
      <c r="W173" s="153"/>
      <c r="X173" s="153"/>
      <c r="Y173" s="153"/>
      <c r="Z173" s="153"/>
      <c r="AA173" s="158"/>
      <c r="AT173" s="159" t="s">
        <v>148</v>
      </c>
      <c r="AU173" s="159" t="s">
        <v>86</v>
      </c>
      <c r="AV173" s="151" t="s">
        <v>86</v>
      </c>
      <c r="AW173" s="151" t="s">
        <v>27</v>
      </c>
      <c r="AX173" s="151" t="s">
        <v>69</v>
      </c>
      <c r="AY173" s="159" t="s">
        <v>135</v>
      </c>
    </row>
    <row r="174" spans="2:65" s="170" customFormat="1" ht="15.75" customHeight="1">
      <c r="B174" s="171"/>
      <c r="C174" s="172"/>
      <c r="D174" s="172"/>
      <c r="E174" s="173"/>
      <c r="F174" s="354" t="s">
        <v>198</v>
      </c>
      <c r="G174" s="354"/>
      <c r="H174" s="354"/>
      <c r="I174" s="354"/>
      <c r="J174" s="172"/>
      <c r="K174" s="174">
        <f>K173</f>
        <v>111.17700000000001</v>
      </c>
      <c r="L174" s="172"/>
      <c r="M174" s="172"/>
      <c r="N174" s="172"/>
      <c r="O174" s="172"/>
      <c r="P174" s="172"/>
      <c r="Q174" s="172"/>
      <c r="R174" s="175"/>
      <c r="T174" s="176"/>
      <c r="U174" s="172"/>
      <c r="V174" s="172"/>
      <c r="W174" s="172"/>
      <c r="X174" s="172"/>
      <c r="Y174" s="172"/>
      <c r="Z174" s="172"/>
      <c r="AA174" s="177"/>
      <c r="AT174" s="178" t="s">
        <v>148</v>
      </c>
      <c r="AU174" s="178" t="s">
        <v>86</v>
      </c>
      <c r="AV174" s="170" t="s">
        <v>140</v>
      </c>
      <c r="AW174" s="170" t="s">
        <v>27</v>
      </c>
      <c r="AX174" s="170" t="s">
        <v>75</v>
      </c>
      <c r="AY174" s="178" t="s">
        <v>135</v>
      </c>
    </row>
    <row r="175" spans="2:65" s="22" customFormat="1" ht="27" customHeight="1">
      <c r="B175" s="134"/>
      <c r="C175" s="186">
        <v>15</v>
      </c>
      <c r="D175" s="135" t="s">
        <v>136</v>
      </c>
      <c r="E175" s="136" t="s">
        <v>202</v>
      </c>
      <c r="F175" s="347" t="s">
        <v>203</v>
      </c>
      <c r="G175" s="347"/>
      <c r="H175" s="347"/>
      <c r="I175" s="347"/>
      <c r="J175" s="137" t="s">
        <v>139</v>
      </c>
      <c r="K175" s="138">
        <v>96.59</v>
      </c>
      <c r="L175" s="348"/>
      <c r="M175" s="348"/>
      <c r="N175" s="348">
        <f>ROUND(L175*K175,2)</f>
        <v>0</v>
      </c>
      <c r="O175" s="348"/>
      <c r="P175" s="348"/>
      <c r="Q175" s="348"/>
      <c r="R175" s="139"/>
      <c r="T175" s="140"/>
      <c r="U175" s="33" t="s">
        <v>34</v>
      </c>
      <c r="V175" s="141">
        <v>0</v>
      </c>
      <c r="W175" s="141">
        <f>V175*K175</f>
        <v>0</v>
      </c>
      <c r="X175" s="141">
        <v>0</v>
      </c>
      <c r="Y175" s="141">
        <f>X175*K175</f>
        <v>0</v>
      </c>
      <c r="Z175" s="141">
        <v>0</v>
      </c>
      <c r="AA175" s="142">
        <f>Z175*K175</f>
        <v>0</v>
      </c>
      <c r="AR175" s="8" t="s">
        <v>140</v>
      </c>
      <c r="AT175" s="8" t="s">
        <v>136</v>
      </c>
      <c r="AU175" s="8" t="s">
        <v>86</v>
      </c>
      <c r="AY175" s="8" t="s">
        <v>135</v>
      </c>
      <c r="BE175" s="143">
        <f>IF(U175="základní",N175,0)</f>
        <v>0</v>
      </c>
      <c r="BF175" s="143">
        <f>IF(U175="snížená",N175,0)</f>
        <v>0</v>
      </c>
      <c r="BG175" s="143">
        <f>IF(U175="zákl. přenesená",N175,0)</f>
        <v>0</v>
      </c>
      <c r="BH175" s="143">
        <f>IF(U175="sníž. přenesená",N175,0)</f>
        <v>0</v>
      </c>
      <c r="BI175" s="143">
        <f>IF(U175="nulová",N175,0)</f>
        <v>0</v>
      </c>
      <c r="BJ175" s="8" t="s">
        <v>75</v>
      </c>
      <c r="BK175" s="143">
        <f>ROUND(L175*K175,2)</f>
        <v>0</v>
      </c>
      <c r="BL175" s="8" t="s">
        <v>140</v>
      </c>
      <c r="BM175" s="8" t="s">
        <v>204</v>
      </c>
    </row>
    <row r="176" spans="2:65" s="22" customFormat="1" ht="24" customHeight="1">
      <c r="B176" s="134"/>
      <c r="C176" s="186">
        <v>16</v>
      </c>
      <c r="D176" s="135" t="s">
        <v>136</v>
      </c>
      <c r="E176" s="136" t="s">
        <v>205</v>
      </c>
      <c r="F176" s="347" t="s">
        <v>206</v>
      </c>
      <c r="G176" s="347"/>
      <c r="H176" s="347"/>
      <c r="I176" s="347"/>
      <c r="J176" s="137" t="s">
        <v>139</v>
      </c>
      <c r="K176" s="138">
        <v>96.59</v>
      </c>
      <c r="L176" s="348"/>
      <c r="M176" s="348"/>
      <c r="N176" s="348">
        <f>ROUND(L176*K176,2)</f>
        <v>0</v>
      </c>
      <c r="O176" s="348"/>
      <c r="P176" s="348"/>
      <c r="Q176" s="348"/>
      <c r="R176" s="139"/>
      <c r="T176" s="140"/>
      <c r="U176" s="33" t="s">
        <v>34</v>
      </c>
      <c r="V176" s="141">
        <v>0</v>
      </c>
      <c r="W176" s="141">
        <f>V176*K176</f>
        <v>0</v>
      </c>
      <c r="X176" s="141">
        <v>0</v>
      </c>
      <c r="Y176" s="141">
        <f>X176*K176</f>
        <v>0</v>
      </c>
      <c r="Z176" s="141">
        <v>0</v>
      </c>
      <c r="AA176" s="142">
        <f>Z176*K176</f>
        <v>0</v>
      </c>
      <c r="AR176" s="8" t="s">
        <v>140</v>
      </c>
      <c r="AT176" s="8" t="s">
        <v>136</v>
      </c>
      <c r="AU176" s="8" t="s">
        <v>86</v>
      </c>
      <c r="AY176" s="8" t="s">
        <v>135</v>
      </c>
      <c r="BE176" s="143">
        <f>IF(U176="základní",N176,0)</f>
        <v>0</v>
      </c>
      <c r="BF176" s="143">
        <f>IF(U176="snížená",N176,0)</f>
        <v>0</v>
      </c>
      <c r="BG176" s="143">
        <f>IF(U176="zákl. přenesená",N176,0)</f>
        <v>0</v>
      </c>
      <c r="BH176" s="143">
        <f>IF(U176="sníž. přenesená",N176,0)</f>
        <v>0</v>
      </c>
      <c r="BI176" s="143">
        <f>IF(U176="nulová",N176,0)</f>
        <v>0</v>
      </c>
      <c r="BJ176" s="8" t="s">
        <v>75</v>
      </c>
      <c r="BK176" s="143">
        <f>ROUND(L176*K176,2)</f>
        <v>0</v>
      </c>
      <c r="BL176" s="8" t="s">
        <v>140</v>
      </c>
      <c r="BM176" s="8" t="s">
        <v>207</v>
      </c>
    </row>
    <row r="177" spans="1:65" s="22" customFormat="1" ht="27" customHeight="1">
      <c r="B177" s="134"/>
      <c r="C177" s="186">
        <v>17</v>
      </c>
      <c r="D177" s="135" t="s">
        <v>136</v>
      </c>
      <c r="E177" s="136" t="s">
        <v>208</v>
      </c>
      <c r="F177" s="347" t="s">
        <v>209</v>
      </c>
      <c r="G177" s="347"/>
      <c r="H177" s="347"/>
      <c r="I177" s="347"/>
      <c r="J177" s="137" t="s">
        <v>210</v>
      </c>
      <c r="K177" s="138">
        <v>19</v>
      </c>
      <c r="L177" s="348"/>
      <c r="M177" s="348"/>
      <c r="N177" s="348">
        <f>ROUND(L177*K177,2)</f>
        <v>0</v>
      </c>
      <c r="O177" s="348"/>
      <c r="P177" s="348"/>
      <c r="Q177" s="348"/>
      <c r="R177" s="139"/>
      <c r="T177" s="140"/>
      <c r="U177" s="33" t="s">
        <v>34</v>
      </c>
      <c r="V177" s="141">
        <v>0</v>
      </c>
      <c r="W177" s="141">
        <f>V177*K177</f>
        <v>0</v>
      </c>
      <c r="X177" s="141">
        <v>0</v>
      </c>
      <c r="Y177" s="141">
        <f>X177*K177</f>
        <v>0</v>
      </c>
      <c r="Z177" s="141">
        <v>0</v>
      </c>
      <c r="AA177" s="142">
        <f>Z177*K177</f>
        <v>0</v>
      </c>
      <c r="AR177" s="8" t="s">
        <v>140</v>
      </c>
      <c r="AT177" s="8" t="s">
        <v>136</v>
      </c>
      <c r="AU177" s="8" t="s">
        <v>86</v>
      </c>
      <c r="AY177" s="8" t="s">
        <v>135</v>
      </c>
      <c r="BE177" s="143">
        <f>IF(U177="základní",N177,0)</f>
        <v>0</v>
      </c>
      <c r="BF177" s="143">
        <f>IF(U177="snížená",N177,0)</f>
        <v>0</v>
      </c>
      <c r="BG177" s="143">
        <f>IF(U177="zákl. přenesená",N177,0)</f>
        <v>0</v>
      </c>
      <c r="BH177" s="143">
        <f>IF(U177="sníž. přenesená",N177,0)</f>
        <v>0</v>
      </c>
      <c r="BI177" s="143">
        <f>IF(U177="nulová",N177,0)</f>
        <v>0</v>
      </c>
      <c r="BJ177" s="8" t="s">
        <v>75</v>
      </c>
      <c r="BK177" s="143">
        <f>ROUND(L177*K177,2)</f>
        <v>0</v>
      </c>
      <c r="BL177" s="8" t="s">
        <v>140</v>
      </c>
      <c r="BM177" s="8" t="s">
        <v>211</v>
      </c>
    </row>
    <row r="178" spans="1:65" s="160" customFormat="1" ht="15.75" customHeight="1">
      <c r="B178" s="161"/>
      <c r="C178" s="187"/>
      <c r="D178" s="162"/>
      <c r="E178" s="163"/>
      <c r="F178" s="352" t="s">
        <v>212</v>
      </c>
      <c r="G178" s="352"/>
      <c r="H178" s="352"/>
      <c r="I178" s="352"/>
      <c r="J178" s="162"/>
      <c r="K178" s="163"/>
      <c r="L178" s="162"/>
      <c r="M178" s="162"/>
      <c r="N178" s="162"/>
      <c r="O178" s="162"/>
      <c r="P178" s="162"/>
      <c r="Q178" s="162"/>
      <c r="R178" s="164"/>
      <c r="T178" s="165"/>
      <c r="U178" s="162"/>
      <c r="V178" s="162"/>
      <c r="W178" s="162"/>
      <c r="X178" s="162"/>
      <c r="Y178" s="162"/>
      <c r="Z178" s="162"/>
      <c r="AA178" s="166"/>
      <c r="AT178" s="167" t="s">
        <v>148</v>
      </c>
      <c r="AU178" s="167" t="s">
        <v>86</v>
      </c>
      <c r="AV178" s="160" t="s">
        <v>75</v>
      </c>
      <c r="AW178" s="160" t="s">
        <v>27</v>
      </c>
      <c r="AX178" s="160" t="s">
        <v>69</v>
      </c>
      <c r="AY178" s="167" t="s">
        <v>135</v>
      </c>
    </row>
    <row r="179" spans="1:65" s="151" customFormat="1" ht="12" customHeight="1">
      <c r="B179" s="152"/>
      <c r="C179" s="188"/>
      <c r="D179" s="153"/>
      <c r="E179" s="154"/>
      <c r="F179" s="353" t="s">
        <v>213</v>
      </c>
      <c r="G179" s="353"/>
      <c r="H179" s="353"/>
      <c r="I179" s="353"/>
      <c r="J179" s="153"/>
      <c r="K179" s="155">
        <v>19</v>
      </c>
      <c r="L179" s="153"/>
      <c r="M179" s="153"/>
      <c r="N179" s="153"/>
      <c r="O179" s="153"/>
      <c r="P179" s="153"/>
      <c r="Q179" s="153"/>
      <c r="R179" s="156"/>
      <c r="T179" s="157"/>
      <c r="U179" s="153"/>
      <c r="V179" s="153"/>
      <c r="W179" s="153"/>
      <c r="X179" s="153"/>
      <c r="Y179" s="153"/>
      <c r="Z179" s="153"/>
      <c r="AA179" s="158"/>
      <c r="AT179" s="159" t="s">
        <v>148</v>
      </c>
      <c r="AU179" s="159" t="s">
        <v>86</v>
      </c>
      <c r="AV179" s="151" t="s">
        <v>86</v>
      </c>
      <c r="AW179" s="151" t="s">
        <v>27</v>
      </c>
      <c r="AX179" s="151" t="s">
        <v>75</v>
      </c>
      <c r="AY179" s="159" t="s">
        <v>135</v>
      </c>
    </row>
    <row r="180" spans="1:65" s="22" customFormat="1" ht="15.75" customHeight="1">
      <c r="B180" s="134"/>
      <c r="C180" s="189">
        <v>18</v>
      </c>
      <c r="D180" s="179" t="s">
        <v>214</v>
      </c>
      <c r="E180" s="180" t="s">
        <v>215</v>
      </c>
      <c r="F180" s="355" t="s">
        <v>216</v>
      </c>
      <c r="G180" s="355"/>
      <c r="H180" s="355"/>
      <c r="I180" s="355"/>
      <c r="J180" s="181" t="s">
        <v>210</v>
      </c>
      <c r="K180" s="182">
        <v>19</v>
      </c>
      <c r="L180" s="356"/>
      <c r="M180" s="356"/>
      <c r="N180" s="356">
        <f>ROUND(L180*K180,2)</f>
        <v>0</v>
      </c>
      <c r="O180" s="356"/>
      <c r="P180" s="356"/>
      <c r="Q180" s="356"/>
      <c r="R180" s="139"/>
      <c r="T180" s="140"/>
      <c r="U180" s="33" t="s">
        <v>34</v>
      </c>
      <c r="V180" s="141">
        <v>0</v>
      </c>
      <c r="W180" s="141">
        <f>V180*K180</f>
        <v>0</v>
      </c>
      <c r="X180" s="141">
        <v>0</v>
      </c>
      <c r="Y180" s="141">
        <f>X180*K180</f>
        <v>0</v>
      </c>
      <c r="Z180" s="141">
        <v>0</v>
      </c>
      <c r="AA180" s="142">
        <f>Z180*K180</f>
        <v>0</v>
      </c>
      <c r="AR180" s="8" t="s">
        <v>217</v>
      </c>
      <c r="AT180" s="8" t="s">
        <v>214</v>
      </c>
      <c r="AU180" s="8" t="s">
        <v>86</v>
      </c>
      <c r="AY180" s="8" t="s">
        <v>135</v>
      </c>
      <c r="BE180" s="143">
        <f>IF(U180="základní",N180,0)</f>
        <v>0</v>
      </c>
      <c r="BF180" s="143">
        <f>IF(U180="snížená",N180,0)</f>
        <v>0</v>
      </c>
      <c r="BG180" s="143">
        <f>IF(U180="zákl. přenesená",N180,0)</f>
        <v>0</v>
      </c>
      <c r="BH180" s="143">
        <f>IF(U180="sníž. přenesená",N180,0)</f>
        <v>0</v>
      </c>
      <c r="BI180" s="143">
        <f>IF(U180="nulová",N180,0)</f>
        <v>0</v>
      </c>
      <c r="BJ180" s="8" t="s">
        <v>75</v>
      </c>
      <c r="BK180" s="143">
        <f>ROUND(L180*K180,2)</f>
        <v>0</v>
      </c>
      <c r="BL180" s="8" t="s">
        <v>140</v>
      </c>
      <c r="BM180" s="8" t="s">
        <v>218</v>
      </c>
    </row>
    <row r="181" spans="1:65" ht="26.25" customHeight="1">
      <c r="A181" s="22"/>
      <c r="B181" s="134"/>
      <c r="C181" s="186">
        <v>19</v>
      </c>
      <c r="D181" s="135" t="s">
        <v>136</v>
      </c>
      <c r="E181" s="136" t="s">
        <v>219</v>
      </c>
      <c r="F181" s="347" t="s">
        <v>220</v>
      </c>
      <c r="G181" s="347"/>
      <c r="H181" s="347"/>
      <c r="I181" s="347"/>
      <c r="J181" s="137" t="s">
        <v>210</v>
      </c>
      <c r="K181" s="138">
        <v>19</v>
      </c>
      <c r="L181" s="348"/>
      <c r="M181" s="348"/>
      <c r="N181" s="348">
        <f>ROUND(L181*K181,2)</f>
        <v>0</v>
      </c>
      <c r="O181" s="348"/>
      <c r="P181" s="348"/>
      <c r="Q181" s="348"/>
      <c r="R181" s="139"/>
      <c r="T181" s="140"/>
      <c r="U181" s="33" t="s">
        <v>34</v>
      </c>
      <c r="V181" s="141">
        <v>0</v>
      </c>
      <c r="W181" s="141">
        <f>V181*K181</f>
        <v>0</v>
      </c>
      <c r="X181" s="141">
        <v>0</v>
      </c>
      <c r="Y181" s="141">
        <f>X181*K181</f>
        <v>0</v>
      </c>
      <c r="Z181" s="141">
        <v>0</v>
      </c>
      <c r="AA181" s="142">
        <f>Z181*K181</f>
        <v>0</v>
      </c>
      <c r="AR181" s="8" t="s">
        <v>140</v>
      </c>
      <c r="AT181" s="8" t="s">
        <v>136</v>
      </c>
      <c r="AU181" s="8" t="s">
        <v>86</v>
      </c>
      <c r="AY181" s="8" t="s">
        <v>135</v>
      </c>
      <c r="BE181" s="143">
        <f>IF(U181="základní",N181,0)</f>
        <v>0</v>
      </c>
      <c r="BF181" s="143">
        <f>IF(U181="snížená",N181,0)</f>
        <v>0</v>
      </c>
      <c r="BG181" s="143">
        <f>IF(U181="zákl. přenesená",N181,0)</f>
        <v>0</v>
      </c>
      <c r="BH181" s="143">
        <f>IF(U181="sníž. přenesená",N181,0)</f>
        <v>0</v>
      </c>
      <c r="BI181" s="143">
        <f>IF(U181="nulová",N181,0)</f>
        <v>0</v>
      </c>
      <c r="BJ181" s="8" t="s">
        <v>75</v>
      </c>
      <c r="BK181" s="143">
        <f>ROUND(L181*K181,2)</f>
        <v>0</v>
      </c>
      <c r="BL181" s="8" t="s">
        <v>140</v>
      </c>
      <c r="BM181" s="8" t="s">
        <v>221</v>
      </c>
    </row>
    <row r="182" spans="1:65" ht="27" customHeight="1">
      <c r="A182" s="22"/>
      <c r="B182" s="134"/>
      <c r="C182" s="179">
        <v>20</v>
      </c>
      <c r="D182" s="179" t="s">
        <v>214</v>
      </c>
      <c r="E182" s="180" t="s">
        <v>222</v>
      </c>
      <c r="F182" s="355" t="s">
        <v>223</v>
      </c>
      <c r="G182" s="355"/>
      <c r="H182" s="355"/>
      <c r="I182" s="355"/>
      <c r="J182" s="181" t="s">
        <v>210</v>
      </c>
      <c r="K182" s="182">
        <v>19</v>
      </c>
      <c r="L182" s="356"/>
      <c r="M182" s="356"/>
      <c r="N182" s="356">
        <f>ROUND(L182*K182,2)</f>
        <v>0</v>
      </c>
      <c r="O182" s="356"/>
      <c r="P182" s="356"/>
      <c r="Q182" s="356"/>
      <c r="R182" s="139"/>
      <c r="T182" s="140"/>
      <c r="U182" s="33" t="s">
        <v>34</v>
      </c>
      <c r="V182" s="141">
        <v>0</v>
      </c>
      <c r="W182" s="141">
        <f>V182*K182</f>
        <v>0</v>
      </c>
      <c r="X182" s="141">
        <v>0</v>
      </c>
      <c r="Y182" s="141">
        <f>X182*K182</f>
        <v>0</v>
      </c>
      <c r="Z182" s="141">
        <v>0</v>
      </c>
      <c r="AA182" s="142">
        <f>Z182*K182</f>
        <v>0</v>
      </c>
      <c r="AR182" s="8" t="s">
        <v>217</v>
      </c>
      <c r="AT182" s="8" t="s">
        <v>214</v>
      </c>
      <c r="AU182" s="8" t="s">
        <v>86</v>
      </c>
      <c r="AY182" s="8" t="s">
        <v>135</v>
      </c>
      <c r="BE182" s="143">
        <f>IF(U182="základní",N182,0)</f>
        <v>0</v>
      </c>
      <c r="BF182" s="143">
        <f>IF(U182="snížená",N182,0)</f>
        <v>0</v>
      </c>
      <c r="BG182" s="143">
        <f>IF(U182="zákl. přenesená",N182,0)</f>
        <v>0</v>
      </c>
      <c r="BH182" s="143">
        <f>IF(U182="sníž. přenesená",N182,0)</f>
        <v>0</v>
      </c>
      <c r="BI182" s="143">
        <f>IF(U182="nulová",N182,0)</f>
        <v>0</v>
      </c>
      <c r="BJ182" s="8" t="s">
        <v>75</v>
      </c>
      <c r="BK182" s="143">
        <f>ROUND(L182*K182,2)</f>
        <v>0</v>
      </c>
      <c r="BL182" s="8" t="s">
        <v>140</v>
      </c>
      <c r="BM182" s="8" t="s">
        <v>224</v>
      </c>
    </row>
    <row r="183" spans="1:65" ht="25.5" customHeight="1">
      <c r="A183" s="22"/>
      <c r="B183" s="134"/>
      <c r="C183" s="186">
        <v>21</v>
      </c>
      <c r="D183" s="135" t="s">
        <v>136</v>
      </c>
      <c r="E183" s="183" t="s">
        <v>225</v>
      </c>
      <c r="F183" s="347" t="s">
        <v>226</v>
      </c>
      <c r="G183" s="347"/>
      <c r="H183" s="347"/>
      <c r="I183" s="347"/>
      <c r="J183" s="137" t="s">
        <v>139</v>
      </c>
      <c r="K183" s="138">
        <v>96.591999999999999</v>
      </c>
      <c r="L183" s="348"/>
      <c r="M183" s="348"/>
      <c r="N183" s="348">
        <f>ROUND(L183*K183,2)</f>
        <v>0</v>
      </c>
      <c r="O183" s="348"/>
      <c r="P183" s="348"/>
      <c r="Q183" s="348"/>
      <c r="R183" s="139"/>
      <c r="T183" s="140"/>
      <c r="U183" s="33" t="s">
        <v>34</v>
      </c>
      <c r="V183" s="141">
        <v>0</v>
      </c>
      <c r="W183" s="141">
        <f>V183*K183</f>
        <v>0</v>
      </c>
      <c r="X183" s="141">
        <v>0</v>
      </c>
      <c r="Y183" s="141">
        <f>X183*K183</f>
        <v>0</v>
      </c>
      <c r="Z183" s="141">
        <v>0</v>
      </c>
      <c r="AA183" s="142">
        <f>Z183*K183</f>
        <v>0</v>
      </c>
      <c r="AR183" s="8" t="s">
        <v>140</v>
      </c>
      <c r="AT183" s="8" t="s">
        <v>136</v>
      </c>
      <c r="AU183" s="8" t="s">
        <v>86</v>
      </c>
      <c r="AY183" s="8" t="s">
        <v>135</v>
      </c>
      <c r="BE183" s="143">
        <f>IF(U183="základní",N183,0)</f>
        <v>0</v>
      </c>
      <c r="BF183" s="143">
        <f>IF(U183="snížená",N183,0)</f>
        <v>0</v>
      </c>
      <c r="BG183" s="143">
        <f>IF(U183="zákl. přenesená",N183,0)</f>
        <v>0</v>
      </c>
      <c r="BH183" s="143">
        <f>IF(U183="sníž. přenesená",N183,0)</f>
        <v>0</v>
      </c>
      <c r="BI183" s="143">
        <f>IF(U183="nulová",N183,0)</f>
        <v>0</v>
      </c>
      <c r="BJ183" s="8" t="s">
        <v>75</v>
      </c>
      <c r="BK183" s="143">
        <f>ROUND(L183*K183,2)</f>
        <v>0</v>
      </c>
      <c r="BL183" s="8" t="s">
        <v>140</v>
      </c>
      <c r="BM183" s="8" t="s">
        <v>227</v>
      </c>
    </row>
    <row r="184" spans="1:65" s="160" customFormat="1" ht="16.5" customHeight="1">
      <c r="B184" s="161"/>
      <c r="C184" s="187"/>
      <c r="D184" s="162"/>
      <c r="E184" s="163"/>
      <c r="F184" s="352" t="s">
        <v>228</v>
      </c>
      <c r="G184" s="352"/>
      <c r="H184" s="352"/>
      <c r="I184" s="352"/>
      <c r="J184" s="162"/>
      <c r="K184" s="163"/>
      <c r="L184" s="162"/>
      <c r="M184" s="162"/>
      <c r="N184" s="162"/>
      <c r="O184" s="162"/>
      <c r="P184" s="162"/>
      <c r="Q184" s="162"/>
      <c r="R184" s="164"/>
      <c r="T184" s="165"/>
      <c r="U184" s="162"/>
      <c r="V184" s="162"/>
      <c r="W184" s="162"/>
      <c r="X184" s="162"/>
      <c r="Y184" s="162"/>
      <c r="Z184" s="162"/>
      <c r="AA184" s="166"/>
      <c r="AT184" s="167" t="s">
        <v>148</v>
      </c>
      <c r="AU184" s="167" t="s">
        <v>86</v>
      </c>
      <c r="AV184" s="160" t="s">
        <v>75</v>
      </c>
      <c r="AW184" s="160" t="s">
        <v>27</v>
      </c>
      <c r="AX184" s="160" t="s">
        <v>69</v>
      </c>
      <c r="AY184" s="167" t="s">
        <v>135</v>
      </c>
    </row>
    <row r="185" spans="1:65" s="151" customFormat="1" ht="12.75" customHeight="1">
      <c r="B185" s="152"/>
      <c r="C185" s="188"/>
      <c r="D185" s="153"/>
      <c r="E185" s="154"/>
      <c r="F185" s="353" t="s">
        <v>229</v>
      </c>
      <c r="G185" s="353"/>
      <c r="H185" s="353"/>
      <c r="I185" s="353"/>
      <c r="J185" s="153"/>
      <c r="K185" s="155">
        <v>96.591999999999999</v>
      </c>
      <c r="L185" s="153"/>
      <c r="M185" s="153"/>
      <c r="N185" s="153"/>
      <c r="O185" s="153"/>
      <c r="P185" s="153"/>
      <c r="Q185" s="153"/>
      <c r="R185" s="156"/>
      <c r="T185" s="157"/>
      <c r="U185" s="153"/>
      <c r="V185" s="153"/>
      <c r="W185" s="153"/>
      <c r="X185" s="153"/>
      <c r="Y185" s="153"/>
      <c r="Z185" s="153"/>
      <c r="AA185" s="158"/>
      <c r="AT185" s="159" t="s">
        <v>148</v>
      </c>
      <c r="AU185" s="159" t="s">
        <v>86</v>
      </c>
      <c r="AV185" s="151" t="s">
        <v>86</v>
      </c>
      <c r="AW185" s="151" t="s">
        <v>27</v>
      </c>
      <c r="AX185" s="151" t="s">
        <v>75</v>
      </c>
      <c r="AY185" s="159" t="s">
        <v>135</v>
      </c>
    </row>
    <row r="186" spans="1:65" s="22" customFormat="1" ht="22.5" customHeight="1">
      <c r="B186" s="134"/>
      <c r="C186" s="186">
        <v>22</v>
      </c>
      <c r="D186" s="135" t="s">
        <v>136</v>
      </c>
      <c r="E186" s="136" t="s">
        <v>230</v>
      </c>
      <c r="F186" s="347" t="s">
        <v>231</v>
      </c>
      <c r="G186" s="347"/>
      <c r="H186" s="347"/>
      <c r="I186" s="347"/>
      <c r="J186" s="137" t="s">
        <v>139</v>
      </c>
      <c r="K186" s="138">
        <v>30</v>
      </c>
      <c r="L186" s="348"/>
      <c r="M186" s="348"/>
      <c r="N186" s="348">
        <f>ROUND(L186*K186,2)</f>
        <v>0</v>
      </c>
      <c r="O186" s="348"/>
      <c r="P186" s="348"/>
      <c r="Q186" s="348"/>
      <c r="R186" s="139"/>
      <c r="T186" s="140"/>
      <c r="U186" s="33" t="s">
        <v>34</v>
      </c>
      <c r="V186" s="141">
        <v>0</v>
      </c>
      <c r="W186" s="141">
        <f>V186*K186</f>
        <v>0</v>
      </c>
      <c r="X186" s="141">
        <v>0</v>
      </c>
      <c r="Y186" s="141">
        <f>X186*K186</f>
        <v>0</v>
      </c>
      <c r="Z186" s="141">
        <v>0</v>
      </c>
      <c r="AA186" s="142">
        <f>Z186*K186</f>
        <v>0</v>
      </c>
      <c r="AR186" s="8" t="s">
        <v>140</v>
      </c>
      <c r="AT186" s="8" t="s">
        <v>136</v>
      </c>
      <c r="AU186" s="8" t="s">
        <v>86</v>
      </c>
      <c r="AY186" s="8" t="s">
        <v>135</v>
      </c>
      <c r="BE186" s="143">
        <f>IF(U186="základní",N186,0)</f>
        <v>0</v>
      </c>
      <c r="BF186" s="143">
        <f>IF(U186="snížená",N186,0)</f>
        <v>0</v>
      </c>
      <c r="BG186" s="143">
        <f>IF(U186="zákl. přenesená",N186,0)</f>
        <v>0</v>
      </c>
      <c r="BH186" s="143">
        <f>IF(U186="sníž. přenesená",N186,0)</f>
        <v>0</v>
      </c>
      <c r="BI186" s="143">
        <f>IF(U186="nulová",N186,0)</f>
        <v>0</v>
      </c>
      <c r="BJ186" s="8" t="s">
        <v>75</v>
      </c>
      <c r="BK186" s="143">
        <f>ROUND(L186*K186,2)</f>
        <v>0</v>
      </c>
      <c r="BL186" s="8" t="s">
        <v>140</v>
      </c>
      <c r="BM186" s="8" t="s">
        <v>232</v>
      </c>
    </row>
    <row r="187" spans="1:65" s="22" customFormat="1" ht="27" customHeight="1">
      <c r="B187" s="134"/>
      <c r="C187" s="135">
        <v>23</v>
      </c>
      <c r="D187" s="135" t="s">
        <v>136</v>
      </c>
      <c r="E187" s="136" t="s">
        <v>233</v>
      </c>
      <c r="F187" s="347" t="s">
        <v>234</v>
      </c>
      <c r="G187" s="347"/>
      <c r="H187" s="347"/>
      <c r="I187" s="347"/>
      <c r="J187" s="137" t="s">
        <v>145</v>
      </c>
      <c r="K187" s="138">
        <f>K192</f>
        <v>10.618</v>
      </c>
      <c r="L187" s="348"/>
      <c r="M187" s="348"/>
      <c r="N187" s="348">
        <f>ROUND(L187*K187,2)</f>
        <v>0</v>
      </c>
      <c r="O187" s="348"/>
      <c r="P187" s="348"/>
      <c r="Q187" s="348"/>
      <c r="R187" s="139"/>
      <c r="T187" s="140"/>
      <c r="U187" s="33" t="s">
        <v>34</v>
      </c>
      <c r="V187" s="141">
        <v>3.2130000000000001</v>
      </c>
      <c r="W187" s="141">
        <f>V187*K187</f>
        <v>34.115634</v>
      </c>
      <c r="X187" s="141">
        <v>2.45329</v>
      </c>
      <c r="Y187" s="141">
        <f>X187*K187</f>
        <v>26.049033220000002</v>
      </c>
      <c r="Z187" s="141">
        <v>0</v>
      </c>
      <c r="AA187" s="142">
        <f>Z187*K187</f>
        <v>0</v>
      </c>
      <c r="AR187" s="8" t="s">
        <v>140</v>
      </c>
      <c r="AT187" s="8" t="s">
        <v>136</v>
      </c>
      <c r="AU187" s="8" t="s">
        <v>86</v>
      </c>
      <c r="AY187" s="8" t="s">
        <v>135</v>
      </c>
      <c r="BE187" s="143">
        <f>IF(U187="základní",N187,0)</f>
        <v>0</v>
      </c>
      <c r="BF187" s="143">
        <f>IF(U187="snížená",N187,0)</f>
        <v>0</v>
      </c>
      <c r="BG187" s="143">
        <f>IF(U187="zákl. přenesená",N187,0)</f>
        <v>0</v>
      </c>
      <c r="BH187" s="143">
        <f>IF(U187="sníž. přenesená",N187,0)</f>
        <v>0</v>
      </c>
      <c r="BI187" s="143">
        <f>IF(U187="nulová",N187,0)</f>
        <v>0</v>
      </c>
      <c r="BJ187" s="8" t="s">
        <v>75</v>
      </c>
      <c r="BK187" s="143">
        <f>ROUND(L187*K187,2)</f>
        <v>0</v>
      </c>
      <c r="BL187" s="8" t="s">
        <v>140</v>
      </c>
      <c r="BM187" s="8" t="s">
        <v>235</v>
      </c>
    </row>
    <row r="188" spans="1:65" s="160" customFormat="1" ht="15.75" customHeight="1">
      <c r="B188" s="161"/>
      <c r="C188" s="187"/>
      <c r="D188" s="162"/>
      <c r="E188" s="163"/>
      <c r="F188" s="352" t="s">
        <v>236</v>
      </c>
      <c r="G188" s="352"/>
      <c r="H188" s="352"/>
      <c r="I188" s="352"/>
      <c r="J188" s="162"/>
      <c r="K188" s="163"/>
      <c r="L188" s="162"/>
      <c r="M188" s="162"/>
      <c r="N188" s="162"/>
      <c r="O188" s="162"/>
      <c r="P188" s="162"/>
      <c r="Q188" s="162"/>
      <c r="R188" s="164"/>
      <c r="T188" s="165"/>
      <c r="U188" s="162"/>
      <c r="V188" s="162"/>
      <c r="W188" s="162"/>
      <c r="X188" s="162"/>
      <c r="Y188" s="162"/>
      <c r="Z188" s="162"/>
      <c r="AA188" s="166"/>
      <c r="AT188" s="167" t="s">
        <v>148</v>
      </c>
      <c r="AU188" s="167" t="s">
        <v>86</v>
      </c>
      <c r="AV188" s="160" t="s">
        <v>75</v>
      </c>
      <c r="AW188" s="160" t="s">
        <v>27</v>
      </c>
      <c r="AX188" s="160" t="s">
        <v>69</v>
      </c>
      <c r="AY188" s="167" t="s">
        <v>135</v>
      </c>
    </row>
    <row r="189" spans="1:65" s="151" customFormat="1" ht="15.75" customHeight="1">
      <c r="B189" s="152"/>
      <c r="C189" s="188"/>
      <c r="D189" s="153"/>
      <c r="E189" s="154"/>
      <c r="F189" s="353" t="s">
        <v>237</v>
      </c>
      <c r="G189" s="353"/>
      <c r="H189" s="353"/>
      <c r="I189" s="353"/>
      <c r="J189" s="153"/>
      <c r="K189" s="155">
        <v>4.7430000000000003</v>
      </c>
      <c r="L189" s="153"/>
      <c r="M189" s="153"/>
      <c r="N189" s="153"/>
      <c r="O189" s="153"/>
      <c r="P189" s="153"/>
      <c r="Q189" s="153"/>
      <c r="R189" s="156"/>
      <c r="T189" s="157"/>
      <c r="U189" s="153"/>
      <c r="V189" s="153"/>
      <c r="W189" s="153"/>
      <c r="X189" s="153"/>
      <c r="Y189" s="153"/>
      <c r="Z189" s="153"/>
      <c r="AA189" s="158"/>
      <c r="AT189" s="159" t="s">
        <v>148</v>
      </c>
      <c r="AU189" s="159" t="s">
        <v>86</v>
      </c>
      <c r="AV189" s="151" t="s">
        <v>86</v>
      </c>
      <c r="AW189" s="151" t="s">
        <v>27</v>
      </c>
      <c r="AX189" s="151" t="s">
        <v>69</v>
      </c>
      <c r="AY189" s="159" t="s">
        <v>135</v>
      </c>
    </row>
    <row r="190" spans="1:65" s="160" customFormat="1" ht="15.75" customHeight="1">
      <c r="B190" s="161"/>
      <c r="C190" s="187"/>
      <c r="D190" s="162"/>
      <c r="E190" s="163"/>
      <c r="F190" s="357" t="s">
        <v>238</v>
      </c>
      <c r="G190" s="357"/>
      <c r="H190" s="357"/>
      <c r="I190" s="357"/>
      <c r="J190" s="162"/>
      <c r="K190" s="163"/>
      <c r="L190" s="162"/>
      <c r="M190" s="162"/>
      <c r="N190" s="162"/>
      <c r="O190" s="162"/>
      <c r="P190" s="162"/>
      <c r="Q190" s="162"/>
      <c r="R190" s="164"/>
      <c r="T190" s="165"/>
      <c r="U190" s="162"/>
      <c r="V190" s="162"/>
      <c r="W190" s="162"/>
      <c r="X190" s="162"/>
      <c r="Y190" s="162"/>
      <c r="Z190" s="162"/>
      <c r="AA190" s="166"/>
      <c r="AT190" s="167" t="s">
        <v>148</v>
      </c>
      <c r="AU190" s="167" t="s">
        <v>86</v>
      </c>
      <c r="AV190" s="160" t="s">
        <v>75</v>
      </c>
      <c r="AW190" s="160" t="s">
        <v>27</v>
      </c>
      <c r="AX190" s="160" t="s">
        <v>69</v>
      </c>
      <c r="AY190" s="167" t="s">
        <v>135</v>
      </c>
    </row>
    <row r="191" spans="1:65" s="151" customFormat="1" ht="15.75" customHeight="1">
      <c r="B191" s="152"/>
      <c r="C191" s="188"/>
      <c r="D191" s="153"/>
      <c r="E191" s="154"/>
      <c r="F191" s="353" t="s">
        <v>239</v>
      </c>
      <c r="G191" s="353"/>
      <c r="H191" s="353"/>
      <c r="I191" s="353"/>
      <c r="J191" s="153"/>
      <c r="K191" s="155">
        <f>1+65*0.075</f>
        <v>5.875</v>
      </c>
      <c r="L191" s="153"/>
      <c r="M191" s="153"/>
      <c r="N191" s="153"/>
      <c r="O191" s="153"/>
      <c r="P191" s="153"/>
      <c r="Q191" s="153"/>
      <c r="R191" s="156"/>
      <c r="T191" s="157"/>
      <c r="U191" s="153"/>
      <c r="V191" s="153"/>
      <c r="W191" s="153"/>
      <c r="X191" s="153"/>
      <c r="Y191" s="153"/>
      <c r="Z191" s="153"/>
      <c r="AA191" s="158"/>
      <c r="AT191" s="159" t="s">
        <v>148</v>
      </c>
      <c r="AU191" s="159" t="s">
        <v>86</v>
      </c>
      <c r="AV191" s="151" t="s">
        <v>86</v>
      </c>
      <c r="AW191" s="151" t="s">
        <v>27</v>
      </c>
      <c r="AX191" s="151" t="s">
        <v>69</v>
      </c>
      <c r="AY191" s="159" t="s">
        <v>135</v>
      </c>
    </row>
    <row r="192" spans="1:65" s="170" customFormat="1" ht="15.75" customHeight="1">
      <c r="B192" s="171"/>
      <c r="C192" s="172"/>
      <c r="D192" s="172"/>
      <c r="E192" s="173"/>
      <c r="F192" s="354" t="s">
        <v>198</v>
      </c>
      <c r="G192" s="354"/>
      <c r="H192" s="354"/>
      <c r="I192" s="354"/>
      <c r="J192" s="172"/>
      <c r="K192" s="174">
        <f>SUM(K189:K191)</f>
        <v>10.618</v>
      </c>
      <c r="L192" s="172"/>
      <c r="M192" s="172"/>
      <c r="N192" s="172"/>
      <c r="O192" s="172"/>
      <c r="P192" s="172"/>
      <c r="Q192" s="172"/>
      <c r="R192" s="175"/>
      <c r="T192" s="176"/>
      <c r="U192" s="172"/>
      <c r="V192" s="172"/>
      <c r="W192" s="172"/>
      <c r="X192" s="172"/>
      <c r="Y192" s="172"/>
      <c r="Z192" s="172"/>
      <c r="AA192" s="177"/>
      <c r="AT192" s="178" t="s">
        <v>148</v>
      </c>
      <c r="AU192" s="178" t="s">
        <v>86</v>
      </c>
      <c r="AV192" s="170" t="s">
        <v>140</v>
      </c>
      <c r="AW192" s="170" t="s">
        <v>27</v>
      </c>
      <c r="AX192" s="170" t="s">
        <v>75</v>
      </c>
      <c r="AY192" s="178" t="s">
        <v>135</v>
      </c>
    </row>
    <row r="193" spans="1:65" s="22" customFormat="1" ht="21" customHeight="1">
      <c r="B193" s="134"/>
      <c r="C193" s="186">
        <v>24</v>
      </c>
      <c r="D193" s="135" t="s">
        <v>136</v>
      </c>
      <c r="E193" s="136" t="s">
        <v>240</v>
      </c>
      <c r="F193" s="347" t="s">
        <v>241</v>
      </c>
      <c r="G193" s="347"/>
      <c r="H193" s="347"/>
      <c r="I193" s="347"/>
      <c r="J193" s="137" t="s">
        <v>145</v>
      </c>
      <c r="K193" s="138">
        <f>K187</f>
        <v>10.618</v>
      </c>
      <c r="L193" s="348"/>
      <c r="M193" s="348"/>
      <c r="N193" s="348">
        <f>ROUND(L193*K193,2)</f>
        <v>0</v>
      </c>
      <c r="O193" s="348"/>
      <c r="P193" s="348"/>
      <c r="Q193" s="348"/>
      <c r="R193" s="139"/>
      <c r="T193" s="140"/>
      <c r="U193" s="33" t="s">
        <v>34</v>
      </c>
      <c r="V193" s="141">
        <v>2.7</v>
      </c>
      <c r="W193" s="141">
        <f>V193*K193</f>
        <v>28.668600000000001</v>
      </c>
      <c r="X193" s="141">
        <v>0</v>
      </c>
      <c r="Y193" s="141">
        <f>X193*K193</f>
        <v>0</v>
      </c>
      <c r="Z193" s="141">
        <v>0</v>
      </c>
      <c r="AA193" s="142">
        <f>Z193*K193</f>
        <v>0</v>
      </c>
      <c r="AR193" s="8" t="s">
        <v>140</v>
      </c>
      <c r="AT193" s="8" t="s">
        <v>136</v>
      </c>
      <c r="AU193" s="8" t="s">
        <v>86</v>
      </c>
      <c r="AY193" s="8" t="s">
        <v>135</v>
      </c>
      <c r="BE193" s="143">
        <f>IF(U193="základní",N193,0)</f>
        <v>0</v>
      </c>
      <c r="BF193" s="143">
        <f>IF(U193="snížená",N193,0)</f>
        <v>0</v>
      </c>
      <c r="BG193" s="143">
        <f>IF(U193="zákl. přenesená",N193,0)</f>
        <v>0</v>
      </c>
      <c r="BH193" s="143">
        <f>IF(U193="sníž. přenesená",N193,0)</f>
        <v>0</v>
      </c>
      <c r="BI193" s="143">
        <f>IF(U193="nulová",N193,0)</f>
        <v>0</v>
      </c>
      <c r="BJ193" s="8" t="s">
        <v>75</v>
      </c>
      <c r="BK193" s="143">
        <f>ROUND(L193*K193,2)</f>
        <v>0</v>
      </c>
      <c r="BL193" s="8" t="s">
        <v>140</v>
      </c>
      <c r="BM193" s="8" t="s">
        <v>242</v>
      </c>
    </row>
    <row r="194" spans="1:65" s="22" customFormat="1" ht="28.5" customHeight="1">
      <c r="B194" s="134"/>
      <c r="C194" s="186">
        <v>25</v>
      </c>
      <c r="D194" s="135" t="s">
        <v>136</v>
      </c>
      <c r="E194" s="136" t="s">
        <v>243</v>
      </c>
      <c r="F194" s="347" t="s">
        <v>244</v>
      </c>
      <c r="G194" s="347"/>
      <c r="H194" s="347"/>
      <c r="I194" s="347"/>
      <c r="J194" s="137" t="s">
        <v>145</v>
      </c>
      <c r="K194" s="138">
        <f>K187</f>
        <v>10.618</v>
      </c>
      <c r="L194" s="348"/>
      <c r="M194" s="348"/>
      <c r="N194" s="348">
        <f>ROUND(L194*K194,2)</f>
        <v>0</v>
      </c>
      <c r="O194" s="348"/>
      <c r="P194" s="348"/>
      <c r="Q194" s="348"/>
      <c r="R194" s="139"/>
      <c r="T194" s="140"/>
      <c r="U194" s="33" t="s">
        <v>34</v>
      </c>
      <c r="V194" s="141">
        <v>0.82</v>
      </c>
      <c r="W194" s="141">
        <f>V194*K194</f>
        <v>8.7067599999999992</v>
      </c>
      <c r="X194" s="141">
        <v>0</v>
      </c>
      <c r="Y194" s="141">
        <f>X194*K194</f>
        <v>0</v>
      </c>
      <c r="Z194" s="141">
        <v>0</v>
      </c>
      <c r="AA194" s="142">
        <f>Z194*K194</f>
        <v>0</v>
      </c>
      <c r="AR194" s="8" t="s">
        <v>140</v>
      </c>
      <c r="AT194" s="8" t="s">
        <v>136</v>
      </c>
      <c r="AU194" s="8" t="s">
        <v>86</v>
      </c>
      <c r="AY194" s="8" t="s">
        <v>135</v>
      </c>
      <c r="BE194" s="143">
        <f>IF(U194="základní",N194,0)</f>
        <v>0</v>
      </c>
      <c r="BF194" s="143">
        <f>IF(U194="snížená",N194,0)</f>
        <v>0</v>
      </c>
      <c r="BG194" s="143">
        <f>IF(U194="zákl. přenesená",N194,0)</f>
        <v>0</v>
      </c>
      <c r="BH194" s="143">
        <f>IF(U194="sníž. přenesená",N194,0)</f>
        <v>0</v>
      </c>
      <c r="BI194" s="143">
        <f>IF(U194="nulová",N194,0)</f>
        <v>0</v>
      </c>
      <c r="BJ194" s="8" t="s">
        <v>75</v>
      </c>
      <c r="BK194" s="143">
        <f>ROUND(L194*K194,2)</f>
        <v>0</v>
      </c>
      <c r="BL194" s="8" t="s">
        <v>140</v>
      </c>
      <c r="BM194" s="8" t="s">
        <v>245</v>
      </c>
    </row>
    <row r="195" spans="1:65" s="22" customFormat="1" ht="21" customHeight="1">
      <c r="B195" s="134"/>
      <c r="C195" s="135">
        <v>26</v>
      </c>
      <c r="D195" s="135" t="s">
        <v>136</v>
      </c>
      <c r="E195" s="136" t="s">
        <v>246</v>
      </c>
      <c r="F195" s="347" t="s">
        <v>247</v>
      </c>
      <c r="G195" s="347"/>
      <c r="H195" s="347"/>
      <c r="I195" s="347"/>
      <c r="J195" s="137" t="s">
        <v>185</v>
      </c>
      <c r="K195" s="138">
        <f>K197</f>
        <v>0.19236890000000001</v>
      </c>
      <c r="L195" s="348"/>
      <c r="M195" s="348"/>
      <c r="N195" s="348">
        <f>ROUND(L195*K195,2)</f>
        <v>0</v>
      </c>
      <c r="O195" s="348"/>
      <c r="P195" s="348"/>
      <c r="Q195" s="348"/>
      <c r="R195" s="139"/>
      <c r="T195" s="140"/>
      <c r="U195" s="33" t="s">
        <v>34</v>
      </c>
      <c r="V195" s="141">
        <v>15.231</v>
      </c>
      <c r="W195" s="141">
        <f>V195*K195</f>
        <v>2.9299707159000001</v>
      </c>
      <c r="X195" s="141">
        <v>1.0530600000000001</v>
      </c>
      <c r="Y195" s="141">
        <f>X195*K195</f>
        <v>0.20257599383400002</v>
      </c>
      <c r="Z195" s="141">
        <v>0</v>
      </c>
      <c r="AA195" s="142">
        <f>Z195*K195</f>
        <v>0</v>
      </c>
      <c r="AR195" s="8" t="s">
        <v>140</v>
      </c>
      <c r="AT195" s="8" t="s">
        <v>136</v>
      </c>
      <c r="AU195" s="8" t="s">
        <v>86</v>
      </c>
      <c r="AY195" s="8" t="s">
        <v>135</v>
      </c>
      <c r="BE195" s="143">
        <f>IF(U195="základní",N195,0)</f>
        <v>0</v>
      </c>
      <c r="BF195" s="143">
        <f>IF(U195="snížená",N195,0)</f>
        <v>0</v>
      </c>
      <c r="BG195" s="143">
        <f>IF(U195="zákl. přenesená",N195,0)</f>
        <v>0</v>
      </c>
      <c r="BH195" s="143">
        <f>IF(U195="sníž. přenesená",N195,0)</f>
        <v>0</v>
      </c>
      <c r="BI195" s="143">
        <f>IF(U195="nulová",N195,0)</f>
        <v>0</v>
      </c>
      <c r="BJ195" s="8" t="s">
        <v>75</v>
      </c>
      <c r="BK195" s="143">
        <f>ROUND(L195*K195,2)</f>
        <v>0</v>
      </c>
      <c r="BL195" s="8" t="s">
        <v>140</v>
      </c>
      <c r="BM195" s="8" t="s">
        <v>248</v>
      </c>
    </row>
    <row r="196" spans="1:65" s="160" customFormat="1" ht="12.75" customHeight="1">
      <c r="B196" s="161"/>
      <c r="C196" s="187"/>
      <c r="D196" s="162"/>
      <c r="E196" s="163"/>
      <c r="F196" s="352" t="s">
        <v>249</v>
      </c>
      <c r="G196" s="352"/>
      <c r="H196" s="352"/>
      <c r="I196" s="352"/>
      <c r="J196" s="162"/>
      <c r="K196" s="163"/>
      <c r="L196" s="162"/>
      <c r="M196" s="162"/>
      <c r="N196" s="162"/>
      <c r="O196" s="162"/>
      <c r="P196" s="162"/>
      <c r="Q196" s="162"/>
      <c r="R196" s="164"/>
      <c r="T196" s="165"/>
      <c r="U196" s="162"/>
      <c r="V196" s="162"/>
      <c r="W196" s="162"/>
      <c r="X196" s="162"/>
      <c r="Y196" s="162"/>
      <c r="Z196" s="162"/>
      <c r="AA196" s="166"/>
      <c r="AT196" s="167" t="s">
        <v>148</v>
      </c>
      <c r="AU196" s="167" t="s">
        <v>86</v>
      </c>
      <c r="AV196" s="160" t="s">
        <v>75</v>
      </c>
      <c r="AW196" s="160" t="s">
        <v>27</v>
      </c>
      <c r="AX196" s="160" t="s">
        <v>69</v>
      </c>
      <c r="AY196" s="167" t="s">
        <v>135</v>
      </c>
    </row>
    <row r="197" spans="1:65" s="151" customFormat="1" ht="15" customHeight="1">
      <c r="B197" s="152"/>
      <c r="C197" s="188"/>
      <c r="D197" s="153"/>
      <c r="E197" s="154"/>
      <c r="F197" s="353" t="s">
        <v>250</v>
      </c>
      <c r="G197" s="353"/>
      <c r="H197" s="353"/>
      <c r="I197" s="353"/>
      <c r="J197" s="153"/>
      <c r="K197" s="155">
        <f>(6.65*10.19*0.07)*20/1000+65*0.075*20/1000</f>
        <v>0.19236890000000001</v>
      </c>
      <c r="L197" s="153"/>
      <c r="M197" s="153"/>
      <c r="N197" s="153"/>
      <c r="O197" s="153"/>
      <c r="P197" s="153"/>
      <c r="Q197" s="153"/>
      <c r="R197" s="156"/>
      <c r="T197" s="157"/>
      <c r="U197" s="153"/>
      <c r="V197" s="153"/>
      <c r="W197" s="153"/>
      <c r="X197" s="153"/>
      <c r="Y197" s="153"/>
      <c r="Z197" s="153"/>
      <c r="AA197" s="158"/>
      <c r="AT197" s="159" t="s">
        <v>148</v>
      </c>
      <c r="AU197" s="159" t="s">
        <v>86</v>
      </c>
      <c r="AV197" s="151" t="s">
        <v>86</v>
      </c>
      <c r="AW197" s="151" t="s">
        <v>27</v>
      </c>
      <c r="AX197" s="151" t="s">
        <v>75</v>
      </c>
      <c r="AY197" s="159" t="s">
        <v>135</v>
      </c>
    </row>
    <row r="198" spans="1:65" s="22" customFormat="1" ht="44.25" customHeight="1">
      <c r="B198" s="134"/>
      <c r="C198" s="186">
        <v>27</v>
      </c>
      <c r="D198" s="135" t="s">
        <v>136</v>
      </c>
      <c r="E198" s="136" t="s">
        <v>251</v>
      </c>
      <c r="F198" s="347" t="s">
        <v>252</v>
      </c>
      <c r="G198" s="347"/>
      <c r="H198" s="347"/>
      <c r="I198" s="347"/>
      <c r="J198" s="137" t="s">
        <v>139</v>
      </c>
      <c r="K198" s="138">
        <v>36.200000000000003</v>
      </c>
      <c r="L198" s="348"/>
      <c r="M198" s="348"/>
      <c r="N198" s="348">
        <f>ROUND(L198*K198,2)</f>
        <v>0</v>
      </c>
      <c r="O198" s="348"/>
      <c r="P198" s="348"/>
      <c r="Q198" s="348"/>
      <c r="R198" s="139"/>
      <c r="T198" s="140"/>
      <c r="U198" s="33" t="s">
        <v>34</v>
      </c>
      <c r="V198" s="141">
        <v>0.60499999999999998</v>
      </c>
      <c r="W198" s="141">
        <f>V198*K198</f>
        <v>21.901</v>
      </c>
      <c r="X198" s="141">
        <v>1.8799999999999999E-3</v>
      </c>
      <c r="Y198" s="141">
        <f>X198*K198</f>
        <v>6.8056000000000005E-2</v>
      </c>
      <c r="Z198" s="141">
        <v>0</v>
      </c>
      <c r="AA198" s="142">
        <f>Z198*K198</f>
        <v>0</v>
      </c>
      <c r="AR198" s="8" t="s">
        <v>140</v>
      </c>
      <c r="AT198" s="8" t="s">
        <v>136</v>
      </c>
      <c r="AU198" s="8" t="s">
        <v>86</v>
      </c>
      <c r="AY198" s="8" t="s">
        <v>135</v>
      </c>
      <c r="BE198" s="143">
        <f>IF(U198="základní",N198,0)</f>
        <v>0</v>
      </c>
      <c r="BF198" s="143">
        <f>IF(U198="snížená",N198,0)</f>
        <v>0</v>
      </c>
      <c r="BG198" s="143">
        <f>IF(U198="zákl. přenesená",N198,0)</f>
        <v>0</v>
      </c>
      <c r="BH198" s="143">
        <f>IF(U198="sníž. přenesená",N198,0)</f>
        <v>0</v>
      </c>
      <c r="BI198" s="143">
        <f>IF(U198="nulová",N198,0)</f>
        <v>0</v>
      </c>
      <c r="BJ198" s="8" t="s">
        <v>75</v>
      </c>
      <c r="BK198" s="143">
        <f>ROUND(L198*K198,2)</f>
        <v>0</v>
      </c>
      <c r="BL198" s="8" t="s">
        <v>140</v>
      </c>
      <c r="BM198" s="8" t="s">
        <v>253</v>
      </c>
    </row>
    <row r="199" spans="1:65" s="160" customFormat="1" ht="15.75" customHeight="1">
      <c r="B199" s="161"/>
      <c r="C199" s="187"/>
      <c r="D199" s="162"/>
      <c r="E199" s="163"/>
      <c r="F199" s="352" t="s">
        <v>254</v>
      </c>
      <c r="G199" s="352"/>
      <c r="H199" s="352"/>
      <c r="I199" s="352"/>
      <c r="J199" s="162"/>
      <c r="K199" s="163"/>
      <c r="L199" s="162"/>
      <c r="M199" s="162"/>
      <c r="N199" s="162"/>
      <c r="O199" s="162"/>
      <c r="P199" s="162"/>
      <c r="Q199" s="162"/>
      <c r="R199" s="164"/>
      <c r="T199" s="165"/>
      <c r="U199" s="162"/>
      <c r="V199" s="162"/>
      <c r="W199" s="162"/>
      <c r="X199" s="162"/>
      <c r="Y199" s="162"/>
      <c r="Z199" s="162"/>
      <c r="AA199" s="166"/>
      <c r="AT199" s="167" t="s">
        <v>148</v>
      </c>
      <c r="AU199" s="167" t="s">
        <v>86</v>
      </c>
      <c r="AV199" s="160" t="s">
        <v>75</v>
      </c>
      <c r="AW199" s="160" t="s">
        <v>27</v>
      </c>
      <c r="AX199" s="160" t="s">
        <v>69</v>
      </c>
      <c r="AY199" s="167" t="s">
        <v>135</v>
      </c>
    </row>
    <row r="200" spans="1:65" s="151" customFormat="1" ht="15.75" customHeight="1">
      <c r="B200" s="152"/>
      <c r="C200" s="188"/>
      <c r="D200" s="153"/>
      <c r="E200" s="154"/>
      <c r="F200" s="353" t="s">
        <v>255</v>
      </c>
      <c r="G200" s="353"/>
      <c r="H200" s="353"/>
      <c r="I200" s="353"/>
      <c r="J200" s="153"/>
      <c r="K200" s="155">
        <v>36.200000000000003</v>
      </c>
      <c r="L200" s="153"/>
      <c r="M200" s="153"/>
      <c r="N200" s="153"/>
      <c r="O200" s="153"/>
      <c r="P200" s="153"/>
      <c r="Q200" s="153"/>
      <c r="R200" s="156"/>
      <c r="T200" s="157"/>
      <c r="U200" s="153"/>
      <c r="V200" s="153"/>
      <c r="W200" s="153"/>
      <c r="X200" s="153"/>
      <c r="Y200" s="153"/>
      <c r="Z200" s="153"/>
      <c r="AA200" s="158"/>
      <c r="AT200" s="159" t="s">
        <v>148</v>
      </c>
      <c r="AU200" s="159" t="s">
        <v>86</v>
      </c>
      <c r="AV200" s="151" t="s">
        <v>86</v>
      </c>
      <c r="AW200" s="151" t="s">
        <v>27</v>
      </c>
      <c r="AX200" s="151" t="s">
        <v>75</v>
      </c>
      <c r="AY200" s="159" t="s">
        <v>135</v>
      </c>
    </row>
    <row r="201" spans="1:65" s="22" customFormat="1" ht="15.75" customHeight="1">
      <c r="B201" s="134"/>
      <c r="C201" s="189">
        <v>28</v>
      </c>
      <c r="D201" s="179" t="s">
        <v>214</v>
      </c>
      <c r="E201" s="180" t="s">
        <v>257</v>
      </c>
      <c r="F201" s="355" t="s">
        <v>258</v>
      </c>
      <c r="G201" s="355"/>
      <c r="H201" s="355"/>
      <c r="I201" s="355"/>
      <c r="J201" s="181" t="s">
        <v>139</v>
      </c>
      <c r="K201" s="182">
        <v>41.63</v>
      </c>
      <c r="L201" s="356"/>
      <c r="M201" s="356"/>
      <c r="N201" s="356">
        <f>ROUND(L201*K201,2)</f>
        <v>0</v>
      </c>
      <c r="O201" s="356"/>
      <c r="P201" s="356"/>
      <c r="Q201" s="356"/>
      <c r="R201" s="139"/>
      <c r="T201" s="140"/>
      <c r="U201" s="33" t="s">
        <v>34</v>
      </c>
      <c r="V201" s="141">
        <v>0</v>
      </c>
      <c r="W201" s="141">
        <f>V201*K201</f>
        <v>0</v>
      </c>
      <c r="X201" s="141">
        <v>1.9199999999999998E-2</v>
      </c>
      <c r="Y201" s="141">
        <f>X201*K201</f>
        <v>0.79929600000000001</v>
      </c>
      <c r="Z201" s="141">
        <v>0</v>
      </c>
      <c r="AA201" s="142">
        <f>Z201*K201</f>
        <v>0</v>
      </c>
      <c r="AR201" s="8" t="s">
        <v>217</v>
      </c>
      <c r="AT201" s="8" t="s">
        <v>214</v>
      </c>
      <c r="AU201" s="8" t="s">
        <v>86</v>
      </c>
      <c r="AY201" s="8" t="s">
        <v>135</v>
      </c>
      <c r="BE201" s="143">
        <f>IF(U201="základní",N201,0)</f>
        <v>0</v>
      </c>
      <c r="BF201" s="143">
        <f>IF(U201="snížená",N201,0)</f>
        <v>0</v>
      </c>
      <c r="BG201" s="143">
        <f>IF(U201="zákl. přenesená",N201,0)</f>
        <v>0</v>
      </c>
      <c r="BH201" s="143">
        <f>IF(U201="sníž. přenesená",N201,0)</f>
        <v>0</v>
      </c>
      <c r="BI201" s="143">
        <f>IF(U201="nulová",N201,0)</f>
        <v>0</v>
      </c>
      <c r="BJ201" s="8" t="s">
        <v>75</v>
      </c>
      <c r="BK201" s="143">
        <f>ROUND(L201*K201,2)</f>
        <v>0</v>
      </c>
      <c r="BL201" s="8" t="s">
        <v>140</v>
      </c>
      <c r="BM201" s="8" t="s">
        <v>259</v>
      </c>
    </row>
    <row r="202" spans="1:65" s="160" customFormat="1" ht="15.75" customHeight="1">
      <c r="B202" s="161"/>
      <c r="C202" s="187"/>
      <c r="D202" s="162"/>
      <c r="E202" s="163"/>
      <c r="F202" s="352" t="s">
        <v>254</v>
      </c>
      <c r="G202" s="352"/>
      <c r="H202" s="352"/>
      <c r="I202" s="352"/>
      <c r="J202" s="162"/>
      <c r="K202" s="163"/>
      <c r="L202" s="162"/>
      <c r="M202" s="162"/>
      <c r="N202" s="162"/>
      <c r="O202" s="162"/>
      <c r="P202" s="162"/>
      <c r="Q202" s="162"/>
      <c r="R202" s="164"/>
      <c r="T202" s="165"/>
      <c r="U202" s="162"/>
      <c r="V202" s="162"/>
      <c r="W202" s="162"/>
      <c r="X202" s="162"/>
      <c r="Y202" s="162"/>
      <c r="Z202" s="162"/>
      <c r="AA202" s="166"/>
      <c r="AT202" s="167" t="s">
        <v>148</v>
      </c>
      <c r="AU202" s="167" t="s">
        <v>86</v>
      </c>
      <c r="AV202" s="160" t="s">
        <v>75</v>
      </c>
      <c r="AW202" s="160" t="s">
        <v>27</v>
      </c>
      <c r="AX202" s="160" t="s">
        <v>69</v>
      </c>
      <c r="AY202" s="167" t="s">
        <v>135</v>
      </c>
    </row>
    <row r="203" spans="1:65" s="151" customFormat="1" ht="15.75" customHeight="1">
      <c r="B203" s="152"/>
      <c r="C203" s="188"/>
      <c r="D203" s="153"/>
      <c r="E203" s="154"/>
      <c r="F203" s="353" t="s">
        <v>260</v>
      </c>
      <c r="G203" s="353"/>
      <c r="H203" s="353"/>
      <c r="I203" s="353"/>
      <c r="J203" s="153"/>
      <c r="K203" s="155">
        <v>41.63</v>
      </c>
      <c r="L203" s="153"/>
      <c r="M203" s="153"/>
      <c r="N203" s="153"/>
      <c r="O203" s="153"/>
      <c r="P203" s="153"/>
      <c r="Q203" s="153"/>
      <c r="R203" s="156"/>
      <c r="T203" s="157"/>
      <c r="U203" s="153"/>
      <c r="V203" s="153"/>
      <c r="W203" s="153"/>
      <c r="X203" s="153"/>
      <c r="Y203" s="153"/>
      <c r="Z203" s="153"/>
      <c r="AA203" s="158"/>
      <c r="AT203" s="159" t="s">
        <v>148</v>
      </c>
      <c r="AU203" s="159" t="s">
        <v>86</v>
      </c>
      <c r="AV203" s="151" t="s">
        <v>86</v>
      </c>
      <c r="AW203" s="151" t="s">
        <v>27</v>
      </c>
      <c r="AX203" s="151" t="s">
        <v>75</v>
      </c>
      <c r="AY203" s="159" t="s">
        <v>135</v>
      </c>
    </row>
    <row r="204" spans="1:65" s="22" customFormat="1" ht="25.5" customHeight="1">
      <c r="B204" s="134"/>
      <c r="C204" s="135">
        <v>29</v>
      </c>
      <c r="D204" s="135" t="s">
        <v>136</v>
      </c>
      <c r="E204" s="169" t="s">
        <v>262</v>
      </c>
      <c r="F204" s="347" t="s">
        <v>263</v>
      </c>
      <c r="G204" s="347"/>
      <c r="H204" s="347"/>
      <c r="I204" s="347"/>
      <c r="J204" s="137" t="s">
        <v>139</v>
      </c>
      <c r="K204" s="138">
        <v>44.09</v>
      </c>
      <c r="L204" s="348"/>
      <c r="M204" s="348"/>
      <c r="N204" s="348">
        <f>ROUND(L204*K204,2)</f>
        <v>0</v>
      </c>
      <c r="O204" s="348"/>
      <c r="P204" s="348"/>
      <c r="Q204" s="348"/>
      <c r="R204" s="139"/>
      <c r="T204" s="140"/>
      <c r="U204" s="33" t="s">
        <v>34</v>
      </c>
      <c r="V204" s="141">
        <v>0.26200000000000001</v>
      </c>
      <c r="W204" s="141">
        <f>V204*K204</f>
        <v>11.551580000000001</v>
      </c>
      <c r="X204" s="141">
        <v>2.7000000000000001E-3</v>
      </c>
      <c r="Y204" s="141">
        <f>X204*K204</f>
        <v>0.11904300000000001</v>
      </c>
      <c r="Z204" s="141">
        <v>0</v>
      </c>
      <c r="AA204" s="142">
        <f>Z204*K204</f>
        <v>0</v>
      </c>
      <c r="AR204" s="8" t="s">
        <v>140</v>
      </c>
      <c r="AT204" s="8" t="s">
        <v>136</v>
      </c>
      <c r="AU204" s="8" t="s">
        <v>75</v>
      </c>
      <c r="AY204" s="8" t="s">
        <v>135</v>
      </c>
      <c r="BE204" s="143">
        <f>IF(U204="základní",N204,0)</f>
        <v>0</v>
      </c>
      <c r="BF204" s="143">
        <f>IF(U204="snížená",N204,0)</f>
        <v>0</v>
      </c>
      <c r="BG204" s="143">
        <f>IF(U204="zákl. přenesená",N204,0)</f>
        <v>0</v>
      </c>
      <c r="BH204" s="143">
        <f>IF(U204="sníž. přenesená",N204,0)</f>
        <v>0</v>
      </c>
      <c r="BI204" s="143">
        <f>IF(U204="nulová",N204,0)</f>
        <v>0</v>
      </c>
      <c r="BJ204" s="8" t="s">
        <v>75</v>
      </c>
      <c r="BK204" s="143">
        <f>ROUND(L204*K204,2)</f>
        <v>0</v>
      </c>
      <c r="BL204" s="8" t="s">
        <v>140</v>
      </c>
      <c r="BM204" s="8" t="s">
        <v>264</v>
      </c>
    </row>
    <row r="205" spans="1:65" s="22" customFormat="1" ht="25.5" customHeight="1">
      <c r="B205" s="134"/>
      <c r="C205" s="186">
        <v>30</v>
      </c>
      <c r="D205" s="135" t="s">
        <v>136</v>
      </c>
      <c r="E205" s="169" t="s">
        <v>265</v>
      </c>
      <c r="F205" s="347" t="s">
        <v>266</v>
      </c>
      <c r="G205" s="347"/>
      <c r="H205" s="347"/>
      <c r="I205" s="347"/>
      <c r="J205" s="137" t="s">
        <v>256</v>
      </c>
      <c r="K205" s="138">
        <v>1</v>
      </c>
      <c r="L205" s="348"/>
      <c r="M205" s="348"/>
      <c r="N205" s="348">
        <f>ROUND(L205*K205,2)</f>
        <v>0</v>
      </c>
      <c r="O205" s="348"/>
      <c r="P205" s="348"/>
      <c r="Q205" s="348"/>
      <c r="R205" s="139"/>
      <c r="T205" s="140"/>
      <c r="U205" s="33" t="s">
        <v>34</v>
      </c>
      <c r="V205" s="141">
        <v>1.03</v>
      </c>
      <c r="W205" s="141">
        <f>V205*K205</f>
        <v>1.03</v>
      </c>
      <c r="X205" s="141">
        <v>9.6000000000000002E-4</v>
      </c>
      <c r="Y205" s="141">
        <f>X205*K205</f>
        <v>9.6000000000000002E-4</v>
      </c>
      <c r="Z205" s="141">
        <v>0</v>
      </c>
      <c r="AA205" s="142">
        <f>Z205*K205</f>
        <v>0</v>
      </c>
      <c r="AR205" s="8" t="s">
        <v>140</v>
      </c>
      <c r="AT205" s="8" t="s">
        <v>136</v>
      </c>
      <c r="AU205" s="8" t="s">
        <v>75</v>
      </c>
      <c r="AY205" s="8" t="s">
        <v>135</v>
      </c>
      <c r="BE205" s="143">
        <f>IF(U205="základní",N205,0)</f>
        <v>0</v>
      </c>
      <c r="BF205" s="143">
        <f>IF(U205="snížená",N205,0)</f>
        <v>0</v>
      </c>
      <c r="BG205" s="143">
        <f>IF(U205="zákl. přenesená",N205,0)</f>
        <v>0</v>
      </c>
      <c r="BH205" s="143">
        <f>IF(U205="sníž. přenesená",N205,0)</f>
        <v>0</v>
      </c>
      <c r="BI205" s="143">
        <f>IF(U205="nulová",N205,0)</f>
        <v>0</v>
      </c>
      <c r="BJ205" s="8" t="s">
        <v>75</v>
      </c>
      <c r="BK205" s="143">
        <f>ROUND(L205*K205,2)</f>
        <v>0</v>
      </c>
      <c r="BL205" s="8" t="s">
        <v>140</v>
      </c>
      <c r="BM205" s="8" t="s">
        <v>267</v>
      </c>
    </row>
    <row r="206" spans="1:65" ht="25.5" customHeight="1">
      <c r="A206" s="22"/>
      <c r="B206" s="134"/>
      <c r="C206" s="179">
        <v>31</v>
      </c>
      <c r="D206" s="179" t="s">
        <v>214</v>
      </c>
      <c r="E206" s="184" t="s">
        <v>268</v>
      </c>
      <c r="F206" s="355" t="s">
        <v>269</v>
      </c>
      <c r="G206" s="355"/>
      <c r="H206" s="355"/>
      <c r="I206" s="355"/>
      <c r="J206" s="181" t="s">
        <v>256</v>
      </c>
      <c r="K206" s="182">
        <v>1</v>
      </c>
      <c r="L206" s="356"/>
      <c r="M206" s="356"/>
      <c r="N206" s="356">
        <f>ROUND(L206*K206,2)</f>
        <v>0</v>
      </c>
      <c r="O206" s="356"/>
      <c r="P206" s="356"/>
      <c r="Q206" s="356"/>
      <c r="R206" s="139"/>
      <c r="T206" s="140"/>
      <c r="U206" s="33" t="s">
        <v>34</v>
      </c>
      <c r="V206" s="141">
        <v>0</v>
      </c>
      <c r="W206" s="141">
        <f>V206*K206</f>
        <v>0</v>
      </c>
      <c r="X206" s="141">
        <v>3.005E-2</v>
      </c>
      <c r="Y206" s="141">
        <f>X206*K206</f>
        <v>3.005E-2</v>
      </c>
      <c r="Z206" s="141">
        <v>0</v>
      </c>
      <c r="AA206" s="142">
        <f>Z206*K206</f>
        <v>0</v>
      </c>
      <c r="AR206" s="8" t="s">
        <v>217</v>
      </c>
      <c r="AT206" s="8" t="s">
        <v>214</v>
      </c>
      <c r="AU206" s="8" t="s">
        <v>75</v>
      </c>
      <c r="AY206" s="8" t="s">
        <v>135</v>
      </c>
      <c r="BE206" s="143">
        <f>IF(U206="základní",N206,0)</f>
        <v>0</v>
      </c>
      <c r="BF206" s="143">
        <f>IF(U206="snížená",N206,0)</f>
        <v>0</v>
      </c>
      <c r="BG206" s="143">
        <f>IF(U206="zákl. přenesená",N206,0)</f>
        <v>0</v>
      </c>
      <c r="BH206" s="143">
        <f>IF(U206="sníž. přenesená",N206,0)</f>
        <v>0</v>
      </c>
      <c r="BI206" s="143">
        <f>IF(U206="nulová",N206,0)</f>
        <v>0</v>
      </c>
      <c r="BJ206" s="8" t="s">
        <v>75</v>
      </c>
      <c r="BK206" s="143">
        <f>ROUND(L206*K206,2)</f>
        <v>0</v>
      </c>
      <c r="BL206" s="8" t="s">
        <v>140</v>
      </c>
      <c r="BM206" s="8" t="s">
        <v>270</v>
      </c>
    </row>
    <row r="207" spans="1:65" ht="25.5" customHeight="1">
      <c r="A207" s="22"/>
      <c r="B207" s="134"/>
      <c r="C207" s="186">
        <v>32</v>
      </c>
      <c r="D207" s="135" t="s">
        <v>136</v>
      </c>
      <c r="E207" s="169" t="s">
        <v>265</v>
      </c>
      <c r="F207" s="347" t="s">
        <v>266</v>
      </c>
      <c r="G207" s="347"/>
      <c r="H207" s="347"/>
      <c r="I207" s="347"/>
      <c r="J207" s="137" t="s">
        <v>256</v>
      </c>
      <c r="K207" s="138">
        <v>1</v>
      </c>
      <c r="L207" s="348"/>
      <c r="M207" s="348"/>
      <c r="N207" s="348">
        <f>ROUND(L207*K207,2)</f>
        <v>0</v>
      </c>
      <c r="O207" s="348"/>
      <c r="P207" s="348"/>
      <c r="Q207" s="348"/>
      <c r="R207" s="139"/>
      <c r="T207" s="140"/>
      <c r="U207" s="33" t="s">
        <v>34</v>
      </c>
      <c r="V207" s="141">
        <v>1.03</v>
      </c>
      <c r="W207" s="141">
        <f>V207*K207</f>
        <v>1.03</v>
      </c>
      <c r="X207" s="141">
        <v>9.6000000000000002E-4</v>
      </c>
      <c r="Y207" s="141">
        <f>X207*K207</f>
        <v>9.6000000000000002E-4</v>
      </c>
      <c r="Z207" s="141">
        <v>0</v>
      </c>
      <c r="AA207" s="142">
        <f>Z207*K207</f>
        <v>0</v>
      </c>
      <c r="AR207" s="8" t="s">
        <v>140</v>
      </c>
      <c r="AT207" s="8" t="s">
        <v>136</v>
      </c>
      <c r="AU207" s="8" t="s">
        <v>75</v>
      </c>
      <c r="AY207" s="8" t="s">
        <v>135</v>
      </c>
      <c r="BE207" s="143">
        <f>IF(U207="základní",N207,0)</f>
        <v>0</v>
      </c>
      <c r="BF207" s="143">
        <f>IF(U207="snížená",N207,0)</f>
        <v>0</v>
      </c>
      <c r="BG207" s="143">
        <f>IF(U207="zákl. přenesená",N207,0)</f>
        <v>0</v>
      </c>
      <c r="BH207" s="143">
        <f>IF(U207="sníž. přenesená",N207,0)</f>
        <v>0</v>
      </c>
      <c r="BI207" s="143">
        <f>IF(U207="nulová",N207,0)</f>
        <v>0</v>
      </c>
      <c r="BJ207" s="8" t="s">
        <v>75</v>
      </c>
      <c r="BK207" s="143">
        <f>ROUND(L207*K207,2)</f>
        <v>0</v>
      </c>
      <c r="BL207" s="8" t="s">
        <v>140</v>
      </c>
      <c r="BM207" s="8" t="s">
        <v>271</v>
      </c>
    </row>
    <row r="208" spans="1:65" ht="16.5" customHeight="1">
      <c r="A208" s="22"/>
      <c r="B208" s="134"/>
      <c r="C208" s="179">
        <v>33</v>
      </c>
      <c r="D208" s="179" t="s">
        <v>214</v>
      </c>
      <c r="E208" s="184" t="s">
        <v>272</v>
      </c>
      <c r="F208" s="355" t="s">
        <v>273</v>
      </c>
      <c r="G208" s="355"/>
      <c r="H208" s="355"/>
      <c r="I208" s="355"/>
      <c r="J208" s="181" t="s">
        <v>256</v>
      </c>
      <c r="K208" s="182">
        <v>1</v>
      </c>
      <c r="L208" s="356"/>
      <c r="M208" s="356"/>
      <c r="N208" s="356">
        <f>ROUND(L208*K208,2)</f>
        <v>0</v>
      </c>
      <c r="O208" s="356"/>
      <c r="P208" s="356"/>
      <c r="Q208" s="356"/>
      <c r="R208" s="139"/>
      <c r="T208" s="140"/>
      <c r="U208" s="33" t="s">
        <v>34</v>
      </c>
      <c r="V208" s="141">
        <v>0</v>
      </c>
      <c r="W208" s="141">
        <f>V208*K208</f>
        <v>0</v>
      </c>
      <c r="X208" s="141">
        <v>3.1399999999999997E-2</v>
      </c>
      <c r="Y208" s="141">
        <f>X208*K208</f>
        <v>3.1399999999999997E-2</v>
      </c>
      <c r="Z208" s="141">
        <v>0</v>
      </c>
      <c r="AA208" s="142">
        <f>Z208*K208</f>
        <v>0</v>
      </c>
      <c r="AR208" s="8" t="s">
        <v>217</v>
      </c>
      <c r="AT208" s="8" t="s">
        <v>214</v>
      </c>
      <c r="AU208" s="8" t="s">
        <v>75</v>
      </c>
      <c r="AY208" s="8" t="s">
        <v>135</v>
      </c>
      <c r="BE208" s="143">
        <f>IF(U208="základní",N208,0)</f>
        <v>0</v>
      </c>
      <c r="BF208" s="143">
        <f>IF(U208="snížená",N208,0)</f>
        <v>0</v>
      </c>
      <c r="BG208" s="143">
        <f>IF(U208="zákl. přenesená",N208,0)</f>
        <v>0</v>
      </c>
      <c r="BH208" s="143">
        <f>IF(U208="sníž. přenesená",N208,0)</f>
        <v>0</v>
      </c>
      <c r="BI208" s="143">
        <f>IF(U208="nulová",N208,0)</f>
        <v>0</v>
      </c>
      <c r="BJ208" s="8" t="s">
        <v>75</v>
      </c>
      <c r="BK208" s="143">
        <f>ROUND(L208*K208,2)</f>
        <v>0</v>
      </c>
      <c r="BL208" s="8" t="s">
        <v>140</v>
      </c>
      <c r="BM208" s="8" t="s">
        <v>274</v>
      </c>
    </row>
    <row r="209" spans="2:65" s="151" customFormat="1" ht="12.75" customHeight="1">
      <c r="B209" s="152"/>
      <c r="C209" s="188"/>
      <c r="D209" s="153"/>
      <c r="E209" s="154"/>
      <c r="F209" s="168"/>
      <c r="G209" s="153"/>
      <c r="H209" s="153"/>
      <c r="I209" s="153"/>
      <c r="J209" s="153"/>
      <c r="K209" s="155"/>
      <c r="L209" s="153"/>
      <c r="M209" s="153"/>
      <c r="N209" s="153"/>
      <c r="O209" s="153"/>
      <c r="P209" s="153"/>
      <c r="Q209" s="153"/>
      <c r="R209" s="156"/>
      <c r="T209" s="157"/>
      <c r="U209" s="153"/>
      <c r="V209" s="153"/>
      <c r="W209" s="153"/>
      <c r="X209" s="153"/>
      <c r="Y209" s="153"/>
      <c r="Z209" s="153"/>
      <c r="AA209" s="158"/>
      <c r="AT209" s="159"/>
      <c r="AU209" s="159"/>
      <c r="AY209" s="159"/>
    </row>
    <row r="210" spans="2:65" s="122" customFormat="1" ht="15" customHeight="1">
      <c r="B210" s="123"/>
      <c r="C210" s="124"/>
      <c r="D210" s="133" t="s">
        <v>103</v>
      </c>
      <c r="E210" s="133"/>
      <c r="F210" s="133"/>
      <c r="G210" s="133"/>
      <c r="H210" s="133"/>
      <c r="I210" s="133"/>
      <c r="J210" s="133"/>
      <c r="K210" s="133"/>
      <c r="L210" s="133"/>
      <c r="M210" s="133"/>
      <c r="N210" s="346">
        <f>SUM(N211:Q247)</f>
        <v>0</v>
      </c>
      <c r="O210" s="346"/>
      <c r="P210" s="346"/>
      <c r="Q210" s="346"/>
      <c r="R210" s="126"/>
      <c r="T210" s="127"/>
      <c r="U210" s="124"/>
      <c r="V210" s="124"/>
      <c r="W210" s="128">
        <f>SUM(W211:W249)</f>
        <v>74.314220000000006</v>
      </c>
      <c r="X210" s="124"/>
      <c r="Y210" s="128">
        <f>SUM(Y211:Y249)</f>
        <v>0</v>
      </c>
      <c r="Z210" s="124"/>
      <c r="AA210" s="129">
        <f>SUM(AA211:AA249)</f>
        <v>18.301561999999997</v>
      </c>
      <c r="AR210" s="130" t="s">
        <v>75</v>
      </c>
      <c r="AT210" s="131" t="s">
        <v>68</v>
      </c>
      <c r="AU210" s="131" t="s">
        <v>75</v>
      </c>
      <c r="AY210" s="130" t="s">
        <v>135</v>
      </c>
      <c r="BK210" s="132">
        <f>SUM(BK211:BK249)</f>
        <v>0</v>
      </c>
    </row>
    <row r="211" spans="2:65" s="22" customFormat="1" ht="27.75" customHeight="1">
      <c r="B211" s="134"/>
      <c r="C211" s="186">
        <v>34</v>
      </c>
      <c r="D211" s="135" t="s">
        <v>136</v>
      </c>
      <c r="E211" s="136" t="s">
        <v>275</v>
      </c>
      <c r="F211" s="347" t="s">
        <v>276</v>
      </c>
      <c r="G211" s="347"/>
      <c r="H211" s="347"/>
      <c r="I211" s="347"/>
      <c r="J211" s="137" t="s">
        <v>139</v>
      </c>
      <c r="K211" s="138">
        <v>64.11</v>
      </c>
      <c r="L211" s="348"/>
      <c r="M211" s="348"/>
      <c r="N211" s="348">
        <f>ROUND(L211*K211,2)</f>
        <v>0</v>
      </c>
      <c r="O211" s="348"/>
      <c r="P211" s="348"/>
      <c r="Q211" s="348"/>
      <c r="R211" s="139"/>
      <c r="T211" s="140"/>
      <c r="U211" s="33" t="s">
        <v>34</v>
      </c>
      <c r="V211" s="141">
        <v>0</v>
      </c>
      <c r="W211" s="141">
        <f>V211*K211</f>
        <v>0</v>
      </c>
      <c r="X211" s="141">
        <v>0</v>
      </c>
      <c r="Y211" s="141">
        <f>X211*K211</f>
        <v>0</v>
      </c>
      <c r="Z211" s="141">
        <v>0</v>
      </c>
      <c r="AA211" s="142">
        <f>Z211*K211</f>
        <v>0</v>
      </c>
      <c r="AR211" s="8" t="s">
        <v>140</v>
      </c>
      <c r="AT211" s="8" t="s">
        <v>136</v>
      </c>
      <c r="AU211" s="8" t="s">
        <v>86</v>
      </c>
      <c r="AY211" s="8" t="s">
        <v>135</v>
      </c>
      <c r="BE211" s="143">
        <f>IF(U211="základní",N211,0)</f>
        <v>0</v>
      </c>
      <c r="BF211" s="143">
        <f>IF(U211="snížená",N211,0)</f>
        <v>0</v>
      </c>
      <c r="BG211" s="143">
        <f>IF(U211="zákl. přenesená",N211,0)</f>
        <v>0</v>
      </c>
      <c r="BH211" s="143">
        <f>IF(U211="sníž. přenesená",N211,0)</f>
        <v>0</v>
      </c>
      <c r="BI211" s="143">
        <f>IF(U211="nulová",N211,0)</f>
        <v>0</v>
      </c>
      <c r="BJ211" s="8" t="s">
        <v>75</v>
      </c>
      <c r="BK211" s="143">
        <f>ROUND(L211*K211,2)</f>
        <v>0</v>
      </c>
      <c r="BL211" s="8" t="s">
        <v>140</v>
      </c>
      <c r="BM211" s="8" t="s">
        <v>277</v>
      </c>
    </row>
    <row r="212" spans="2:65" s="151" customFormat="1" ht="14.25" customHeight="1">
      <c r="B212" s="152"/>
      <c r="C212" s="188"/>
      <c r="D212" s="153"/>
      <c r="E212" s="154"/>
      <c r="F212" s="351" t="s">
        <v>278</v>
      </c>
      <c r="G212" s="351"/>
      <c r="H212" s="351"/>
      <c r="I212" s="351"/>
      <c r="J212" s="153"/>
      <c r="K212" s="155">
        <v>64.11</v>
      </c>
      <c r="L212" s="153"/>
      <c r="M212" s="153"/>
      <c r="N212" s="153"/>
      <c r="O212" s="153"/>
      <c r="P212" s="153"/>
      <c r="Q212" s="153"/>
      <c r="R212" s="156"/>
      <c r="T212" s="157"/>
      <c r="U212" s="153"/>
      <c r="V212" s="153"/>
      <c r="W212" s="153"/>
      <c r="X212" s="153"/>
      <c r="Y212" s="153"/>
      <c r="Z212" s="153"/>
      <c r="AA212" s="158"/>
      <c r="AT212" s="159" t="s">
        <v>148</v>
      </c>
      <c r="AU212" s="159" t="s">
        <v>86</v>
      </c>
      <c r="AV212" s="151" t="s">
        <v>86</v>
      </c>
      <c r="AW212" s="151" t="s">
        <v>27</v>
      </c>
      <c r="AX212" s="151" t="s">
        <v>75</v>
      </c>
      <c r="AY212" s="159" t="s">
        <v>135</v>
      </c>
    </row>
    <row r="213" spans="2:65" s="22" customFormat="1" ht="27.75" customHeight="1">
      <c r="B213" s="134"/>
      <c r="C213" s="186">
        <v>35</v>
      </c>
      <c r="D213" s="135" t="s">
        <v>136</v>
      </c>
      <c r="E213" s="136" t="s">
        <v>279</v>
      </c>
      <c r="F213" s="347" t="s">
        <v>280</v>
      </c>
      <c r="G213" s="347"/>
      <c r="H213" s="347"/>
      <c r="I213" s="347"/>
      <c r="J213" s="137" t="s">
        <v>139</v>
      </c>
      <c r="K213" s="138">
        <v>1923.3</v>
      </c>
      <c r="L213" s="348"/>
      <c r="M213" s="348"/>
      <c r="N213" s="348">
        <f>ROUND(L213*K213,2)</f>
        <v>0</v>
      </c>
      <c r="O213" s="348"/>
      <c r="P213" s="348"/>
      <c r="Q213" s="348"/>
      <c r="R213" s="139"/>
      <c r="T213" s="140"/>
      <c r="U213" s="33" t="s">
        <v>34</v>
      </c>
      <c r="V213" s="141">
        <v>0</v>
      </c>
      <c r="W213" s="141">
        <f>V213*K213</f>
        <v>0</v>
      </c>
      <c r="X213" s="141">
        <v>0</v>
      </c>
      <c r="Y213" s="141">
        <f>X213*K213</f>
        <v>0</v>
      </c>
      <c r="Z213" s="141">
        <v>0</v>
      </c>
      <c r="AA213" s="142">
        <f>Z213*K213</f>
        <v>0</v>
      </c>
      <c r="AR213" s="8" t="s">
        <v>140</v>
      </c>
      <c r="AT213" s="8" t="s">
        <v>136</v>
      </c>
      <c r="AU213" s="8" t="s">
        <v>86</v>
      </c>
      <c r="AY213" s="8" t="s">
        <v>135</v>
      </c>
      <c r="BE213" s="143">
        <f>IF(U213="základní",N213,0)</f>
        <v>0</v>
      </c>
      <c r="BF213" s="143">
        <f>IF(U213="snížená",N213,0)</f>
        <v>0</v>
      </c>
      <c r="BG213" s="143">
        <f>IF(U213="zákl. přenesená",N213,0)</f>
        <v>0</v>
      </c>
      <c r="BH213" s="143">
        <f>IF(U213="sníž. přenesená",N213,0)</f>
        <v>0</v>
      </c>
      <c r="BI213" s="143">
        <f>IF(U213="nulová",N213,0)</f>
        <v>0</v>
      </c>
      <c r="BJ213" s="8" t="s">
        <v>75</v>
      </c>
      <c r="BK213" s="143">
        <f>ROUND(L213*K213,2)</f>
        <v>0</v>
      </c>
      <c r="BL213" s="8" t="s">
        <v>140</v>
      </c>
      <c r="BM213" s="8" t="s">
        <v>281</v>
      </c>
    </row>
    <row r="214" spans="2:65" s="151" customFormat="1" ht="15.75" customHeight="1">
      <c r="B214" s="152"/>
      <c r="C214" s="188"/>
      <c r="D214" s="153"/>
      <c r="E214" s="154"/>
      <c r="F214" s="351" t="s">
        <v>282</v>
      </c>
      <c r="G214" s="351"/>
      <c r="H214" s="351"/>
      <c r="I214" s="351"/>
      <c r="J214" s="153"/>
      <c r="K214" s="155">
        <v>1923.3</v>
      </c>
      <c r="L214" s="153"/>
      <c r="M214" s="153"/>
      <c r="N214" s="153"/>
      <c r="O214" s="153"/>
      <c r="P214" s="153"/>
      <c r="Q214" s="153"/>
      <c r="R214" s="156"/>
      <c r="T214" s="157"/>
      <c r="U214" s="153"/>
      <c r="V214" s="153"/>
      <c r="W214" s="153"/>
      <c r="X214" s="153"/>
      <c r="Y214" s="153"/>
      <c r="Z214" s="153"/>
      <c r="AA214" s="158"/>
      <c r="AT214" s="159" t="s">
        <v>148</v>
      </c>
      <c r="AU214" s="159" t="s">
        <v>86</v>
      </c>
      <c r="AV214" s="151" t="s">
        <v>86</v>
      </c>
      <c r="AW214" s="151" t="s">
        <v>27</v>
      </c>
      <c r="AX214" s="151" t="s">
        <v>75</v>
      </c>
      <c r="AY214" s="159" t="s">
        <v>135</v>
      </c>
    </row>
    <row r="215" spans="2:65" s="22" customFormat="1" ht="27" customHeight="1">
      <c r="B215" s="134"/>
      <c r="C215" s="186">
        <v>36</v>
      </c>
      <c r="D215" s="135" t="s">
        <v>136</v>
      </c>
      <c r="E215" s="136" t="s">
        <v>284</v>
      </c>
      <c r="F215" s="347" t="s">
        <v>285</v>
      </c>
      <c r="G215" s="347"/>
      <c r="H215" s="347"/>
      <c r="I215" s="347"/>
      <c r="J215" s="137" t="s">
        <v>139</v>
      </c>
      <c r="K215" s="138">
        <v>64.11</v>
      </c>
      <c r="L215" s="348"/>
      <c r="M215" s="348"/>
      <c r="N215" s="348">
        <f>ROUND(L215*K215,2)</f>
        <v>0</v>
      </c>
      <c r="O215" s="348"/>
      <c r="P215" s="348"/>
      <c r="Q215" s="348"/>
      <c r="R215" s="139"/>
      <c r="T215" s="140"/>
      <c r="U215" s="33" t="s">
        <v>34</v>
      </c>
      <c r="V215" s="141">
        <v>0</v>
      </c>
      <c r="W215" s="141">
        <f>V215*K215</f>
        <v>0</v>
      </c>
      <c r="X215" s="141">
        <v>0</v>
      </c>
      <c r="Y215" s="141">
        <f>X215*K215</f>
        <v>0</v>
      </c>
      <c r="Z215" s="141">
        <v>0</v>
      </c>
      <c r="AA215" s="142">
        <f>Z215*K215</f>
        <v>0</v>
      </c>
      <c r="AR215" s="8" t="s">
        <v>140</v>
      </c>
      <c r="AT215" s="8" t="s">
        <v>136</v>
      </c>
      <c r="AU215" s="8" t="s">
        <v>86</v>
      </c>
      <c r="AY215" s="8" t="s">
        <v>135</v>
      </c>
      <c r="BE215" s="143">
        <f>IF(U215="základní",N215,0)</f>
        <v>0</v>
      </c>
      <c r="BF215" s="143">
        <f>IF(U215="snížená",N215,0)</f>
        <v>0</v>
      </c>
      <c r="BG215" s="143">
        <f>IF(U215="zákl. přenesená",N215,0)</f>
        <v>0</v>
      </c>
      <c r="BH215" s="143">
        <f>IF(U215="sníž. přenesená",N215,0)</f>
        <v>0</v>
      </c>
      <c r="BI215" s="143">
        <f>IF(U215="nulová",N215,0)</f>
        <v>0</v>
      </c>
      <c r="BJ215" s="8" t="s">
        <v>75</v>
      </c>
      <c r="BK215" s="143">
        <f>ROUND(L215*K215,2)</f>
        <v>0</v>
      </c>
      <c r="BL215" s="8" t="s">
        <v>140</v>
      </c>
      <c r="BM215" s="8" t="s">
        <v>286</v>
      </c>
    </row>
    <row r="216" spans="2:65" s="22" customFormat="1" ht="28.5" customHeight="1">
      <c r="B216" s="134"/>
      <c r="C216" s="186">
        <v>37</v>
      </c>
      <c r="D216" s="135" t="s">
        <v>136</v>
      </c>
      <c r="E216" s="136" t="s">
        <v>287</v>
      </c>
      <c r="F216" s="347" t="s">
        <v>288</v>
      </c>
      <c r="G216" s="347"/>
      <c r="H216" s="347"/>
      <c r="I216" s="347"/>
      <c r="J216" s="137" t="s">
        <v>764</v>
      </c>
      <c r="K216" s="138">
        <v>24</v>
      </c>
      <c r="L216" s="348"/>
      <c r="M216" s="348"/>
      <c r="N216" s="348">
        <f>ROUND(L216*K216,2)</f>
        <v>0</v>
      </c>
      <c r="O216" s="348"/>
      <c r="P216" s="348"/>
      <c r="Q216" s="348"/>
      <c r="R216" s="139"/>
      <c r="T216" s="140"/>
      <c r="U216" s="33" t="s">
        <v>34</v>
      </c>
      <c r="V216" s="141">
        <v>0</v>
      </c>
      <c r="W216" s="141">
        <f>V216*K216</f>
        <v>0</v>
      </c>
      <c r="X216" s="141">
        <v>0</v>
      </c>
      <c r="Y216" s="141">
        <f>X216*K216</f>
        <v>0</v>
      </c>
      <c r="Z216" s="141">
        <v>0</v>
      </c>
      <c r="AA216" s="142">
        <f>Z216*K216</f>
        <v>0</v>
      </c>
      <c r="AR216" s="8" t="s">
        <v>140</v>
      </c>
      <c r="AT216" s="8" t="s">
        <v>136</v>
      </c>
      <c r="AU216" s="8" t="s">
        <v>86</v>
      </c>
      <c r="AY216" s="8" t="s">
        <v>135</v>
      </c>
      <c r="BE216" s="143">
        <f>IF(U216="základní",N216,0)</f>
        <v>0</v>
      </c>
      <c r="BF216" s="143">
        <f>IF(U216="snížená",N216,0)</f>
        <v>0</v>
      </c>
      <c r="BG216" s="143">
        <f>IF(U216="zákl. přenesená",N216,0)</f>
        <v>0</v>
      </c>
      <c r="BH216" s="143">
        <f>IF(U216="sníž. přenesená",N216,0)</f>
        <v>0</v>
      </c>
      <c r="BI216" s="143">
        <f>IF(U216="nulová",N216,0)</f>
        <v>0</v>
      </c>
      <c r="BJ216" s="8" t="s">
        <v>75</v>
      </c>
      <c r="BK216" s="143">
        <f>ROUND(L216*K216,2)</f>
        <v>0</v>
      </c>
      <c r="BL216" s="8" t="s">
        <v>140</v>
      </c>
      <c r="BM216" s="8" t="s">
        <v>289</v>
      </c>
    </row>
    <row r="217" spans="2:65" s="22" customFormat="1" ht="25.5" customHeight="1">
      <c r="B217" s="134"/>
      <c r="C217" s="186">
        <v>38</v>
      </c>
      <c r="D217" s="135" t="s">
        <v>136</v>
      </c>
      <c r="E217" s="136" t="s">
        <v>290</v>
      </c>
      <c r="F217" s="347" t="s">
        <v>291</v>
      </c>
      <c r="G217" s="347"/>
      <c r="H217" s="347"/>
      <c r="I217" s="347"/>
      <c r="J217" s="137" t="s">
        <v>256</v>
      </c>
      <c r="K217" s="138">
        <v>7</v>
      </c>
      <c r="L217" s="348"/>
      <c r="M217" s="348"/>
      <c r="N217" s="348">
        <f>ROUND(L217*K217,2)</f>
        <v>0</v>
      </c>
      <c r="O217" s="348"/>
      <c r="P217" s="348"/>
      <c r="Q217" s="348"/>
      <c r="R217" s="139"/>
      <c r="T217" s="140"/>
      <c r="U217" s="33" t="s">
        <v>34</v>
      </c>
      <c r="V217" s="141">
        <v>0</v>
      </c>
      <c r="W217" s="141">
        <f>V217*K217</f>
        <v>0</v>
      </c>
      <c r="X217" s="141">
        <v>0</v>
      </c>
      <c r="Y217" s="141">
        <f>X217*K217</f>
        <v>0</v>
      </c>
      <c r="Z217" s="141">
        <v>0</v>
      </c>
      <c r="AA217" s="142">
        <f>Z217*K217</f>
        <v>0</v>
      </c>
      <c r="AR217" s="8" t="s">
        <v>140</v>
      </c>
      <c r="AT217" s="8" t="s">
        <v>136</v>
      </c>
      <c r="AU217" s="8" t="s">
        <v>86</v>
      </c>
      <c r="AY217" s="8" t="s">
        <v>135</v>
      </c>
      <c r="BE217" s="143">
        <f>IF(U217="základní",N217,0)</f>
        <v>0</v>
      </c>
      <c r="BF217" s="143">
        <f>IF(U217="snížená",N217,0)</f>
        <v>0</v>
      </c>
      <c r="BG217" s="143">
        <f>IF(U217="zákl. přenesená",N217,0)</f>
        <v>0</v>
      </c>
      <c r="BH217" s="143">
        <f>IF(U217="sníž. přenesená",N217,0)</f>
        <v>0</v>
      </c>
      <c r="BI217" s="143">
        <f>IF(U217="nulová",N217,0)</f>
        <v>0</v>
      </c>
      <c r="BJ217" s="8" t="s">
        <v>75</v>
      </c>
      <c r="BK217" s="143">
        <f>ROUND(L217*K217,2)</f>
        <v>0</v>
      </c>
      <c r="BL217" s="8" t="s">
        <v>140</v>
      </c>
      <c r="BM217" s="8" t="s">
        <v>292</v>
      </c>
    </row>
    <row r="218" spans="2:65" s="160" customFormat="1" ht="14.25" customHeight="1">
      <c r="B218" s="161"/>
      <c r="C218" s="187"/>
      <c r="D218" s="162"/>
      <c r="E218" s="163"/>
      <c r="F218" s="352" t="s">
        <v>293</v>
      </c>
      <c r="G218" s="352"/>
      <c r="H218" s="352"/>
      <c r="I218" s="352"/>
      <c r="J218" s="162"/>
      <c r="K218" s="163"/>
      <c r="L218" s="162"/>
      <c r="M218" s="162"/>
      <c r="N218" s="162"/>
      <c r="O218" s="162"/>
      <c r="P218" s="162"/>
      <c r="Q218" s="162"/>
      <c r="R218" s="164"/>
      <c r="T218" s="165"/>
      <c r="U218" s="162"/>
      <c r="V218" s="162"/>
      <c r="W218" s="162"/>
      <c r="X218" s="162"/>
      <c r="Y218" s="162"/>
      <c r="Z218" s="162"/>
      <c r="AA218" s="166"/>
      <c r="AT218" s="167" t="s">
        <v>148</v>
      </c>
      <c r="AU218" s="167" t="s">
        <v>86</v>
      </c>
      <c r="AV218" s="160" t="s">
        <v>75</v>
      </c>
      <c r="AW218" s="160" t="s">
        <v>27</v>
      </c>
      <c r="AX218" s="160" t="s">
        <v>69</v>
      </c>
      <c r="AY218" s="167" t="s">
        <v>135</v>
      </c>
    </row>
    <row r="219" spans="2:65" s="151" customFormat="1" ht="12.75" customHeight="1">
      <c r="B219" s="152"/>
      <c r="C219" s="188"/>
      <c r="D219" s="153"/>
      <c r="E219" s="154"/>
      <c r="F219" s="353" t="s">
        <v>294</v>
      </c>
      <c r="G219" s="353"/>
      <c r="H219" s="353"/>
      <c r="I219" s="353"/>
      <c r="J219" s="153"/>
      <c r="K219" s="155">
        <v>7</v>
      </c>
      <c r="L219" s="153"/>
      <c r="M219" s="153"/>
      <c r="N219" s="153"/>
      <c r="O219" s="153"/>
      <c r="P219" s="153"/>
      <c r="Q219" s="153"/>
      <c r="R219" s="156"/>
      <c r="T219" s="157"/>
      <c r="U219" s="153"/>
      <c r="V219" s="153"/>
      <c r="W219" s="153"/>
      <c r="X219" s="153"/>
      <c r="Y219" s="153"/>
      <c r="Z219" s="153"/>
      <c r="AA219" s="158"/>
      <c r="AT219" s="159" t="s">
        <v>148</v>
      </c>
      <c r="AU219" s="159" t="s">
        <v>86</v>
      </c>
      <c r="AV219" s="151" t="s">
        <v>86</v>
      </c>
      <c r="AW219" s="151" t="s">
        <v>27</v>
      </c>
      <c r="AX219" s="151" t="s">
        <v>75</v>
      </c>
      <c r="AY219" s="159" t="s">
        <v>135</v>
      </c>
    </row>
    <row r="220" spans="2:65" s="22" customFormat="1" ht="17.25" customHeight="1">
      <c r="B220" s="134"/>
      <c r="C220" s="135">
        <v>39</v>
      </c>
      <c r="D220" s="135" t="s">
        <v>136</v>
      </c>
      <c r="E220" s="136" t="s">
        <v>295</v>
      </c>
      <c r="F220" s="347" t="s">
        <v>296</v>
      </c>
      <c r="G220" s="347"/>
      <c r="H220" s="347"/>
      <c r="I220" s="347"/>
      <c r="J220" s="137" t="s">
        <v>145</v>
      </c>
      <c r="K220" s="138">
        <v>1.44</v>
      </c>
      <c r="L220" s="348"/>
      <c r="M220" s="348"/>
      <c r="N220" s="348">
        <f>ROUND(L220*K220,2)</f>
        <v>0</v>
      </c>
      <c r="O220" s="348"/>
      <c r="P220" s="348"/>
      <c r="Q220" s="348"/>
      <c r="R220" s="139"/>
      <c r="T220" s="140"/>
      <c r="U220" s="33" t="s">
        <v>34</v>
      </c>
      <c r="V220" s="141">
        <v>3.4119999999999999</v>
      </c>
      <c r="W220" s="141">
        <f>V220*K220</f>
        <v>4.9132799999999994</v>
      </c>
      <c r="X220" s="141">
        <v>0</v>
      </c>
      <c r="Y220" s="141">
        <f>X220*K220</f>
        <v>0</v>
      </c>
      <c r="Z220" s="141">
        <v>2.27</v>
      </c>
      <c r="AA220" s="142">
        <f>Z220*K220</f>
        <v>3.2687999999999997</v>
      </c>
      <c r="AR220" s="8" t="s">
        <v>140</v>
      </c>
      <c r="AT220" s="8" t="s">
        <v>136</v>
      </c>
      <c r="AU220" s="8" t="s">
        <v>86</v>
      </c>
      <c r="AY220" s="8" t="s">
        <v>135</v>
      </c>
      <c r="BE220" s="143">
        <f>IF(U220="základní",N220,0)</f>
        <v>0</v>
      </c>
      <c r="BF220" s="143">
        <f>IF(U220="snížená",N220,0)</f>
        <v>0</v>
      </c>
      <c r="BG220" s="143">
        <f>IF(U220="zákl. přenesená",N220,0)</f>
        <v>0</v>
      </c>
      <c r="BH220" s="143">
        <f>IF(U220="sníž. přenesená",N220,0)</f>
        <v>0</v>
      </c>
      <c r="BI220" s="143">
        <f>IF(U220="nulová",N220,0)</f>
        <v>0</v>
      </c>
      <c r="BJ220" s="8" t="s">
        <v>75</v>
      </c>
      <c r="BK220" s="143">
        <f>ROUND(L220*K220,2)</f>
        <v>0</v>
      </c>
      <c r="BL220" s="8" t="s">
        <v>140</v>
      </c>
      <c r="BM220" s="8" t="s">
        <v>297</v>
      </c>
    </row>
    <row r="221" spans="2:65" s="160" customFormat="1" ht="15.75" customHeight="1">
      <c r="B221" s="161"/>
      <c r="C221" s="187"/>
      <c r="D221" s="162"/>
      <c r="E221" s="163"/>
      <c r="F221" s="352" t="s">
        <v>298</v>
      </c>
      <c r="G221" s="352"/>
      <c r="H221" s="352"/>
      <c r="I221" s="352"/>
      <c r="J221" s="162"/>
      <c r="K221" s="163"/>
      <c r="L221" s="162"/>
      <c r="M221" s="162"/>
      <c r="N221" s="162"/>
      <c r="O221" s="162"/>
      <c r="P221" s="162"/>
      <c r="Q221" s="162"/>
      <c r="R221" s="164"/>
      <c r="T221" s="165"/>
      <c r="U221" s="162"/>
      <c r="V221" s="162"/>
      <c r="W221" s="162"/>
      <c r="X221" s="162"/>
      <c r="Y221" s="162"/>
      <c r="Z221" s="162"/>
      <c r="AA221" s="166"/>
      <c r="AT221" s="167" t="s">
        <v>148</v>
      </c>
      <c r="AU221" s="167" t="s">
        <v>86</v>
      </c>
      <c r="AV221" s="160" t="s">
        <v>75</v>
      </c>
      <c r="AW221" s="160" t="s">
        <v>27</v>
      </c>
      <c r="AX221" s="160" t="s">
        <v>69</v>
      </c>
      <c r="AY221" s="167" t="s">
        <v>135</v>
      </c>
    </row>
    <row r="222" spans="2:65" s="151" customFormat="1" ht="15.75" customHeight="1">
      <c r="B222" s="152"/>
      <c r="C222" s="188"/>
      <c r="D222" s="153"/>
      <c r="E222" s="154"/>
      <c r="F222" s="353" t="s">
        <v>299</v>
      </c>
      <c r="G222" s="353"/>
      <c r="H222" s="353"/>
      <c r="I222" s="353"/>
      <c r="J222" s="153"/>
      <c r="K222" s="155">
        <v>1.44</v>
      </c>
      <c r="L222" s="153"/>
      <c r="M222" s="153"/>
      <c r="N222" s="153"/>
      <c r="O222" s="153"/>
      <c r="P222" s="153"/>
      <c r="Q222" s="153"/>
      <c r="R222" s="156"/>
      <c r="T222" s="157"/>
      <c r="U222" s="153"/>
      <c r="V222" s="153"/>
      <c r="W222" s="153"/>
      <c r="X222" s="153"/>
      <c r="Y222" s="153"/>
      <c r="Z222" s="153"/>
      <c r="AA222" s="158"/>
      <c r="AT222" s="159" t="s">
        <v>148</v>
      </c>
      <c r="AU222" s="159" t="s">
        <v>86</v>
      </c>
      <c r="AV222" s="151" t="s">
        <v>86</v>
      </c>
      <c r="AW222" s="151" t="s">
        <v>27</v>
      </c>
      <c r="AX222" s="151" t="s">
        <v>75</v>
      </c>
      <c r="AY222" s="159" t="s">
        <v>135</v>
      </c>
    </row>
    <row r="223" spans="2:65" s="22" customFormat="1" ht="22.5" customHeight="1">
      <c r="B223" s="134"/>
      <c r="C223" s="135">
        <v>40</v>
      </c>
      <c r="D223" s="135" t="s">
        <v>136</v>
      </c>
      <c r="E223" s="136" t="s">
        <v>300</v>
      </c>
      <c r="F223" s="347" t="s">
        <v>301</v>
      </c>
      <c r="G223" s="347"/>
      <c r="H223" s="347"/>
      <c r="I223" s="347"/>
      <c r="J223" s="137" t="s">
        <v>139</v>
      </c>
      <c r="K223" s="138">
        <v>3</v>
      </c>
      <c r="L223" s="348"/>
      <c r="M223" s="348"/>
      <c r="N223" s="348">
        <f>ROUND(L223*K223,2)</f>
        <v>0</v>
      </c>
      <c r="O223" s="348"/>
      <c r="P223" s="348"/>
      <c r="Q223" s="348"/>
      <c r="R223" s="139"/>
      <c r="T223" s="140"/>
      <c r="U223" s="33" t="s">
        <v>34</v>
      </c>
      <c r="V223" s="141">
        <v>1.0209999999999999</v>
      </c>
      <c r="W223" s="141">
        <f>V223*K223</f>
        <v>3.0629999999999997</v>
      </c>
      <c r="X223" s="141">
        <v>0</v>
      </c>
      <c r="Y223" s="141">
        <f>X223*K223</f>
        <v>0</v>
      </c>
      <c r="Z223" s="141">
        <v>0.59599999999999997</v>
      </c>
      <c r="AA223" s="142">
        <f>Z223*K223</f>
        <v>1.7879999999999998</v>
      </c>
      <c r="AR223" s="8" t="s">
        <v>140</v>
      </c>
      <c r="AT223" s="8" t="s">
        <v>136</v>
      </c>
      <c r="AU223" s="8" t="s">
        <v>86</v>
      </c>
      <c r="AY223" s="8" t="s">
        <v>135</v>
      </c>
      <c r="BE223" s="143">
        <f>IF(U223="základní",N223,0)</f>
        <v>0</v>
      </c>
      <c r="BF223" s="143">
        <f>IF(U223="snížená",N223,0)</f>
        <v>0</v>
      </c>
      <c r="BG223" s="143">
        <f>IF(U223="zákl. přenesená",N223,0)</f>
        <v>0</v>
      </c>
      <c r="BH223" s="143">
        <f>IF(U223="sníž. přenesená",N223,0)</f>
        <v>0</v>
      </c>
      <c r="BI223" s="143">
        <f>IF(U223="nulová",N223,0)</f>
        <v>0</v>
      </c>
      <c r="BJ223" s="8" t="s">
        <v>75</v>
      </c>
      <c r="BK223" s="143">
        <f>ROUND(L223*K223,2)</f>
        <v>0</v>
      </c>
      <c r="BL223" s="8" t="s">
        <v>140</v>
      </c>
      <c r="BM223" s="8" t="s">
        <v>302</v>
      </c>
    </row>
    <row r="224" spans="2:65" s="160" customFormat="1" ht="13.5" customHeight="1">
      <c r="B224" s="161"/>
      <c r="C224" s="187"/>
      <c r="D224" s="162"/>
      <c r="E224" s="163"/>
      <c r="F224" s="352" t="s">
        <v>303</v>
      </c>
      <c r="G224" s="352"/>
      <c r="H224" s="352"/>
      <c r="I224" s="352"/>
      <c r="J224" s="162"/>
      <c r="K224" s="163"/>
      <c r="L224" s="162"/>
      <c r="M224" s="162"/>
      <c r="N224" s="162"/>
      <c r="O224" s="162"/>
      <c r="P224" s="162"/>
      <c r="Q224" s="162"/>
      <c r="R224" s="164"/>
      <c r="T224" s="165"/>
      <c r="U224" s="162"/>
      <c r="V224" s="162"/>
      <c r="W224" s="162"/>
      <c r="X224" s="162"/>
      <c r="Y224" s="162"/>
      <c r="Z224" s="162"/>
      <c r="AA224" s="166"/>
      <c r="AT224" s="167" t="s">
        <v>148</v>
      </c>
      <c r="AU224" s="167" t="s">
        <v>86</v>
      </c>
      <c r="AV224" s="160" t="s">
        <v>75</v>
      </c>
      <c r="AW224" s="160" t="s">
        <v>27</v>
      </c>
      <c r="AX224" s="160" t="s">
        <v>69</v>
      </c>
      <c r="AY224" s="167" t="s">
        <v>135</v>
      </c>
    </row>
    <row r="225" spans="2:65" s="151" customFormat="1" ht="14.25" customHeight="1">
      <c r="B225" s="152"/>
      <c r="C225" s="188"/>
      <c r="D225" s="153"/>
      <c r="E225" s="154"/>
      <c r="F225" s="353" t="s">
        <v>283</v>
      </c>
      <c r="G225" s="353"/>
      <c r="H225" s="353"/>
      <c r="I225" s="353"/>
      <c r="J225" s="153"/>
      <c r="K225" s="155">
        <v>3</v>
      </c>
      <c r="L225" s="153"/>
      <c r="M225" s="153"/>
      <c r="N225" s="153"/>
      <c r="O225" s="153"/>
      <c r="P225" s="153"/>
      <c r="Q225" s="153"/>
      <c r="R225" s="156"/>
      <c r="T225" s="157"/>
      <c r="U225" s="153"/>
      <c r="V225" s="153"/>
      <c r="W225" s="153"/>
      <c r="X225" s="153"/>
      <c r="Y225" s="153"/>
      <c r="Z225" s="153"/>
      <c r="AA225" s="158"/>
      <c r="AT225" s="159" t="s">
        <v>148</v>
      </c>
      <c r="AU225" s="159" t="s">
        <v>86</v>
      </c>
      <c r="AV225" s="151" t="s">
        <v>86</v>
      </c>
      <c r="AW225" s="151" t="s">
        <v>27</v>
      </c>
      <c r="AX225" s="151" t="s">
        <v>75</v>
      </c>
      <c r="AY225" s="159" t="s">
        <v>135</v>
      </c>
    </row>
    <row r="226" spans="2:65" s="22" customFormat="1" ht="26.25" customHeight="1">
      <c r="B226" s="134"/>
      <c r="C226" s="186">
        <v>41</v>
      </c>
      <c r="D226" s="135" t="s">
        <v>136</v>
      </c>
      <c r="E226" s="136" t="s">
        <v>304</v>
      </c>
      <c r="F226" s="347" t="s">
        <v>305</v>
      </c>
      <c r="G226" s="347"/>
      <c r="H226" s="347"/>
      <c r="I226" s="347"/>
      <c r="J226" s="137" t="s">
        <v>145</v>
      </c>
      <c r="K226" s="138">
        <v>13.458</v>
      </c>
      <c r="L226" s="348"/>
      <c r="M226" s="348"/>
      <c r="N226" s="348">
        <f>ROUND(L226*K226,2)</f>
        <v>0</v>
      </c>
      <c r="O226" s="348"/>
      <c r="P226" s="348"/>
      <c r="Q226" s="348"/>
      <c r="R226" s="139"/>
      <c r="T226" s="140"/>
      <c r="U226" s="33" t="s">
        <v>34</v>
      </c>
      <c r="V226" s="141">
        <v>0</v>
      </c>
      <c r="W226" s="141">
        <f>V226*K226</f>
        <v>0</v>
      </c>
      <c r="X226" s="141">
        <v>0</v>
      </c>
      <c r="Y226" s="141">
        <f>X226*K226</f>
        <v>0</v>
      </c>
      <c r="Z226" s="141">
        <v>0</v>
      </c>
      <c r="AA226" s="142">
        <f>Z226*K226</f>
        <v>0</v>
      </c>
      <c r="AR226" s="8" t="s">
        <v>140</v>
      </c>
      <c r="AT226" s="8" t="s">
        <v>136</v>
      </c>
      <c r="AU226" s="8" t="s">
        <v>86</v>
      </c>
      <c r="AY226" s="8" t="s">
        <v>135</v>
      </c>
      <c r="BE226" s="143">
        <f>IF(U226="základní",N226,0)</f>
        <v>0</v>
      </c>
      <c r="BF226" s="143">
        <f>IF(U226="snížená",N226,0)</f>
        <v>0</v>
      </c>
      <c r="BG226" s="143">
        <f>IF(U226="zákl. přenesená",N226,0)</f>
        <v>0</v>
      </c>
      <c r="BH226" s="143">
        <f>IF(U226="sníž. přenesená",N226,0)</f>
        <v>0</v>
      </c>
      <c r="BI226" s="143">
        <f>IF(U226="nulová",N226,0)</f>
        <v>0</v>
      </c>
      <c r="BJ226" s="8" t="s">
        <v>75</v>
      </c>
      <c r="BK226" s="143">
        <f>ROUND(L226*K226,2)</f>
        <v>0</v>
      </c>
      <c r="BL226" s="8" t="s">
        <v>140</v>
      </c>
      <c r="BM226" s="8" t="s">
        <v>306</v>
      </c>
    </row>
    <row r="227" spans="2:65" s="160" customFormat="1" ht="15.75" customHeight="1">
      <c r="B227" s="161"/>
      <c r="C227" s="187"/>
      <c r="D227" s="162"/>
      <c r="E227" s="163"/>
      <c r="F227" s="352" t="s">
        <v>171</v>
      </c>
      <c r="G227" s="352"/>
      <c r="H227" s="352"/>
      <c r="I227" s="352"/>
      <c r="J227" s="162"/>
      <c r="K227" s="163"/>
      <c r="L227" s="162"/>
      <c r="M227" s="162"/>
      <c r="N227" s="162"/>
      <c r="O227" s="162"/>
      <c r="P227" s="162"/>
      <c r="Q227" s="162"/>
      <c r="R227" s="164"/>
      <c r="T227" s="165"/>
      <c r="U227" s="162"/>
      <c r="V227" s="162"/>
      <c r="W227" s="162"/>
      <c r="X227" s="162"/>
      <c r="Y227" s="162"/>
      <c r="Z227" s="162"/>
      <c r="AA227" s="166"/>
      <c r="AT227" s="167" t="s">
        <v>148</v>
      </c>
      <c r="AU227" s="167" t="s">
        <v>86</v>
      </c>
      <c r="AV227" s="160" t="s">
        <v>75</v>
      </c>
      <c r="AW227" s="160" t="s">
        <v>27</v>
      </c>
      <c r="AX227" s="160" t="s">
        <v>69</v>
      </c>
      <c r="AY227" s="167" t="s">
        <v>135</v>
      </c>
    </row>
    <row r="228" spans="2:65" s="151" customFormat="1" ht="15.75" customHeight="1">
      <c r="B228" s="152"/>
      <c r="C228" s="188"/>
      <c r="D228" s="153"/>
      <c r="E228" s="154"/>
      <c r="F228" s="353" t="s">
        <v>307</v>
      </c>
      <c r="G228" s="353"/>
      <c r="H228" s="353"/>
      <c r="I228" s="353"/>
      <c r="J228" s="153"/>
      <c r="K228" s="155">
        <v>6.7290000000000001</v>
      </c>
      <c r="L228" s="153"/>
      <c r="M228" s="153"/>
      <c r="N228" s="153"/>
      <c r="O228" s="153"/>
      <c r="P228" s="153"/>
      <c r="Q228" s="153"/>
      <c r="R228" s="156"/>
      <c r="T228" s="157"/>
      <c r="U228" s="153"/>
      <c r="V228" s="153"/>
      <c r="W228" s="153"/>
      <c r="X228" s="153"/>
      <c r="Y228" s="153"/>
      <c r="Z228" s="153"/>
      <c r="AA228" s="158"/>
      <c r="AT228" s="159" t="s">
        <v>148</v>
      </c>
      <c r="AU228" s="159" t="s">
        <v>86</v>
      </c>
      <c r="AV228" s="151" t="s">
        <v>86</v>
      </c>
      <c r="AW228" s="151" t="s">
        <v>27</v>
      </c>
      <c r="AX228" s="151" t="s">
        <v>69</v>
      </c>
      <c r="AY228" s="159" t="s">
        <v>135</v>
      </c>
    </row>
    <row r="229" spans="2:65" s="160" customFormat="1" ht="15.75" customHeight="1">
      <c r="B229" s="161"/>
      <c r="C229" s="187"/>
      <c r="D229" s="162"/>
      <c r="E229" s="163"/>
      <c r="F229" s="357" t="s">
        <v>196</v>
      </c>
      <c r="G229" s="357"/>
      <c r="H229" s="357"/>
      <c r="I229" s="357"/>
      <c r="J229" s="162"/>
      <c r="K229" s="163"/>
      <c r="L229" s="162"/>
      <c r="M229" s="162"/>
      <c r="N229" s="162"/>
      <c r="O229" s="162"/>
      <c r="P229" s="162"/>
      <c r="Q229" s="162"/>
      <c r="R229" s="164"/>
      <c r="T229" s="165"/>
      <c r="U229" s="162"/>
      <c r="V229" s="162"/>
      <c r="W229" s="162"/>
      <c r="X229" s="162"/>
      <c r="Y229" s="162"/>
      <c r="Z229" s="162"/>
      <c r="AA229" s="166"/>
      <c r="AT229" s="167" t="s">
        <v>148</v>
      </c>
      <c r="AU229" s="167" t="s">
        <v>86</v>
      </c>
      <c r="AV229" s="160" t="s">
        <v>75</v>
      </c>
      <c r="AW229" s="160" t="s">
        <v>27</v>
      </c>
      <c r="AX229" s="160" t="s">
        <v>69</v>
      </c>
      <c r="AY229" s="167" t="s">
        <v>135</v>
      </c>
    </row>
    <row r="230" spans="2:65" s="151" customFormat="1" ht="15.75" customHeight="1">
      <c r="B230" s="152"/>
      <c r="C230" s="188"/>
      <c r="D230" s="153"/>
      <c r="E230" s="154"/>
      <c r="F230" s="353" t="s">
        <v>307</v>
      </c>
      <c r="G230" s="353"/>
      <c r="H230" s="353"/>
      <c r="I230" s="353"/>
      <c r="J230" s="153"/>
      <c r="K230" s="155">
        <v>6.7290000000000001</v>
      </c>
      <c r="L230" s="153"/>
      <c r="M230" s="153"/>
      <c r="N230" s="153"/>
      <c r="O230" s="153"/>
      <c r="P230" s="153"/>
      <c r="Q230" s="153"/>
      <c r="R230" s="156"/>
      <c r="T230" s="157"/>
      <c r="U230" s="153"/>
      <c r="V230" s="153"/>
      <c r="W230" s="153"/>
      <c r="X230" s="153"/>
      <c r="Y230" s="153"/>
      <c r="Z230" s="153"/>
      <c r="AA230" s="158"/>
      <c r="AT230" s="159" t="s">
        <v>148</v>
      </c>
      <c r="AU230" s="159" t="s">
        <v>86</v>
      </c>
      <c r="AV230" s="151" t="s">
        <v>86</v>
      </c>
      <c r="AW230" s="151" t="s">
        <v>27</v>
      </c>
      <c r="AX230" s="151" t="s">
        <v>69</v>
      </c>
      <c r="AY230" s="159" t="s">
        <v>135</v>
      </c>
    </row>
    <row r="231" spans="2:65" s="170" customFormat="1" ht="15.75" customHeight="1">
      <c r="B231" s="171"/>
      <c r="C231" s="172"/>
      <c r="D231" s="172"/>
      <c r="E231" s="173"/>
      <c r="F231" s="354" t="s">
        <v>198</v>
      </c>
      <c r="G231" s="354"/>
      <c r="H231" s="354"/>
      <c r="I231" s="354"/>
      <c r="J231" s="172"/>
      <c r="K231" s="174">
        <v>13.458</v>
      </c>
      <c r="L231" s="172"/>
      <c r="M231" s="172"/>
      <c r="N231" s="172"/>
      <c r="O231" s="172"/>
      <c r="P231" s="172"/>
      <c r="Q231" s="172"/>
      <c r="R231" s="175"/>
      <c r="T231" s="176"/>
      <c r="U231" s="172"/>
      <c r="V231" s="172"/>
      <c r="W231" s="172"/>
      <c r="X231" s="172"/>
      <c r="Y231" s="172"/>
      <c r="Z231" s="172"/>
      <c r="AA231" s="177"/>
      <c r="AT231" s="178" t="s">
        <v>148</v>
      </c>
      <c r="AU231" s="178" t="s">
        <v>86</v>
      </c>
      <c r="AV231" s="170" t="s">
        <v>140</v>
      </c>
      <c r="AW231" s="170" t="s">
        <v>27</v>
      </c>
      <c r="AX231" s="170" t="s">
        <v>75</v>
      </c>
      <c r="AY231" s="178" t="s">
        <v>135</v>
      </c>
    </row>
    <row r="232" spans="2:65" s="22" customFormat="1" ht="27.75" customHeight="1">
      <c r="B232" s="134"/>
      <c r="C232" s="135">
        <v>42</v>
      </c>
      <c r="D232" s="135" t="s">
        <v>136</v>
      </c>
      <c r="E232" s="136" t="s">
        <v>308</v>
      </c>
      <c r="F232" s="347" t="s">
        <v>309</v>
      </c>
      <c r="G232" s="347"/>
      <c r="H232" s="347"/>
      <c r="I232" s="347"/>
      <c r="J232" s="137" t="s">
        <v>139</v>
      </c>
      <c r="K232" s="138">
        <v>2.4500000000000002</v>
      </c>
      <c r="L232" s="348"/>
      <c r="M232" s="348"/>
      <c r="N232" s="348">
        <f>ROUND(L232*K232,2)</f>
        <v>0</v>
      </c>
      <c r="O232" s="348"/>
      <c r="P232" s="348"/>
      <c r="Q232" s="348"/>
      <c r="R232" s="139"/>
      <c r="T232" s="140"/>
      <c r="U232" s="33" t="s">
        <v>34</v>
      </c>
      <c r="V232" s="141">
        <v>1.07</v>
      </c>
      <c r="W232" s="141">
        <f>V232*K232</f>
        <v>2.6215000000000002</v>
      </c>
      <c r="X232" s="141">
        <v>0</v>
      </c>
      <c r="Y232" s="141">
        <f>X232*K232</f>
        <v>0</v>
      </c>
      <c r="Z232" s="141">
        <v>7.4999999999999997E-2</v>
      </c>
      <c r="AA232" s="142">
        <f>Z232*K232</f>
        <v>0.18375</v>
      </c>
      <c r="AR232" s="8" t="s">
        <v>140</v>
      </c>
      <c r="AT232" s="8" t="s">
        <v>136</v>
      </c>
      <c r="AU232" s="8" t="s">
        <v>86</v>
      </c>
      <c r="AY232" s="8" t="s">
        <v>135</v>
      </c>
      <c r="BE232" s="143">
        <f>IF(U232="základní",N232,0)</f>
        <v>0</v>
      </c>
      <c r="BF232" s="143">
        <f>IF(U232="snížená",N232,0)</f>
        <v>0</v>
      </c>
      <c r="BG232" s="143">
        <f>IF(U232="zákl. přenesená",N232,0)</f>
        <v>0</v>
      </c>
      <c r="BH232" s="143">
        <f>IF(U232="sníž. přenesená",N232,0)</f>
        <v>0</v>
      </c>
      <c r="BI232" s="143">
        <f>IF(U232="nulová",N232,0)</f>
        <v>0</v>
      </c>
      <c r="BJ232" s="8" t="s">
        <v>75</v>
      </c>
      <c r="BK232" s="143">
        <f>ROUND(L232*K232,2)</f>
        <v>0</v>
      </c>
      <c r="BL232" s="8" t="s">
        <v>140</v>
      </c>
      <c r="BM232" s="8" t="s">
        <v>310</v>
      </c>
    </row>
    <row r="233" spans="2:65" s="160" customFormat="1" ht="15" customHeight="1">
      <c r="B233" s="161"/>
      <c r="C233" s="187"/>
      <c r="D233" s="162"/>
      <c r="E233" s="163"/>
      <c r="F233" s="352" t="s">
        <v>311</v>
      </c>
      <c r="G233" s="352"/>
      <c r="H233" s="352"/>
      <c r="I233" s="352"/>
      <c r="J233" s="162"/>
      <c r="K233" s="163"/>
      <c r="L233" s="162"/>
      <c r="M233" s="162"/>
      <c r="N233" s="162"/>
      <c r="O233" s="162"/>
      <c r="P233" s="162"/>
      <c r="Q233" s="162"/>
      <c r="R233" s="164"/>
      <c r="T233" s="165"/>
      <c r="U233" s="162"/>
      <c r="V233" s="162"/>
      <c r="W233" s="162"/>
      <c r="X233" s="162"/>
      <c r="Y233" s="162"/>
      <c r="Z233" s="162"/>
      <c r="AA233" s="166"/>
      <c r="AT233" s="167" t="s">
        <v>148</v>
      </c>
      <c r="AU233" s="167" t="s">
        <v>86</v>
      </c>
      <c r="AV233" s="160" t="s">
        <v>75</v>
      </c>
      <c r="AW233" s="160" t="s">
        <v>27</v>
      </c>
      <c r="AX233" s="160" t="s">
        <v>69</v>
      </c>
      <c r="AY233" s="167" t="s">
        <v>135</v>
      </c>
    </row>
    <row r="234" spans="2:65" s="151" customFormat="1" ht="13.5" customHeight="1">
      <c r="B234" s="152"/>
      <c r="C234" s="188"/>
      <c r="D234" s="153"/>
      <c r="E234" s="154"/>
      <c r="F234" s="353" t="s">
        <v>312</v>
      </c>
      <c r="G234" s="353"/>
      <c r="H234" s="353"/>
      <c r="I234" s="353"/>
      <c r="J234" s="153"/>
      <c r="K234" s="155">
        <v>2.4500000000000002</v>
      </c>
      <c r="L234" s="153"/>
      <c r="M234" s="153"/>
      <c r="N234" s="153"/>
      <c r="O234" s="153"/>
      <c r="P234" s="153"/>
      <c r="Q234" s="153"/>
      <c r="R234" s="156"/>
      <c r="T234" s="157"/>
      <c r="U234" s="153"/>
      <c r="V234" s="153"/>
      <c r="W234" s="153"/>
      <c r="X234" s="153"/>
      <c r="Y234" s="153"/>
      <c r="Z234" s="153"/>
      <c r="AA234" s="158"/>
      <c r="AT234" s="159" t="s">
        <v>148</v>
      </c>
      <c r="AU234" s="159" t="s">
        <v>86</v>
      </c>
      <c r="AV234" s="151" t="s">
        <v>86</v>
      </c>
      <c r="AW234" s="151" t="s">
        <v>27</v>
      </c>
      <c r="AX234" s="151" t="s">
        <v>75</v>
      </c>
      <c r="AY234" s="159" t="s">
        <v>135</v>
      </c>
    </row>
    <row r="235" spans="2:65" s="22" customFormat="1" ht="27.75" customHeight="1">
      <c r="B235" s="134"/>
      <c r="C235" s="135">
        <v>43</v>
      </c>
      <c r="D235" s="135" t="s">
        <v>136</v>
      </c>
      <c r="E235" s="136" t="s">
        <v>313</v>
      </c>
      <c r="F235" s="347" t="s">
        <v>314</v>
      </c>
      <c r="G235" s="347"/>
      <c r="H235" s="347"/>
      <c r="I235" s="347"/>
      <c r="J235" s="137" t="s">
        <v>139</v>
      </c>
      <c r="K235" s="138">
        <v>4.32</v>
      </c>
      <c r="L235" s="348"/>
      <c r="M235" s="348"/>
      <c r="N235" s="348">
        <f>ROUND(L235*K235,2)</f>
        <v>0</v>
      </c>
      <c r="O235" s="348"/>
      <c r="P235" s="348"/>
      <c r="Q235" s="348"/>
      <c r="R235" s="139"/>
      <c r="T235" s="140"/>
      <c r="U235" s="33" t="s">
        <v>34</v>
      </c>
      <c r="V235" s="141">
        <v>0.503</v>
      </c>
      <c r="W235" s="141">
        <f>V235*K235</f>
        <v>2.1729600000000002</v>
      </c>
      <c r="X235" s="141">
        <v>0</v>
      </c>
      <c r="Y235" s="141">
        <f>X235*K235</f>
        <v>0</v>
      </c>
      <c r="Z235" s="141">
        <v>5.3999999999999999E-2</v>
      </c>
      <c r="AA235" s="142">
        <f>Z235*K235</f>
        <v>0.23328000000000002</v>
      </c>
      <c r="AR235" s="8" t="s">
        <v>140</v>
      </c>
      <c r="AT235" s="8" t="s">
        <v>136</v>
      </c>
      <c r="AU235" s="8" t="s">
        <v>86</v>
      </c>
      <c r="AY235" s="8" t="s">
        <v>135</v>
      </c>
      <c r="BE235" s="143">
        <f>IF(U235="základní",N235,0)</f>
        <v>0</v>
      </c>
      <c r="BF235" s="143">
        <f>IF(U235="snížená",N235,0)</f>
        <v>0</v>
      </c>
      <c r="BG235" s="143">
        <f>IF(U235="zákl. přenesená",N235,0)</f>
        <v>0</v>
      </c>
      <c r="BH235" s="143">
        <f>IF(U235="sníž. přenesená",N235,0)</f>
        <v>0</v>
      </c>
      <c r="BI235" s="143">
        <f>IF(U235="nulová",N235,0)</f>
        <v>0</v>
      </c>
      <c r="BJ235" s="8" t="s">
        <v>75</v>
      </c>
      <c r="BK235" s="143">
        <f>ROUND(L235*K235,2)</f>
        <v>0</v>
      </c>
      <c r="BL235" s="8" t="s">
        <v>140</v>
      </c>
      <c r="BM235" s="8" t="s">
        <v>315</v>
      </c>
    </row>
    <row r="236" spans="2:65" s="160" customFormat="1" ht="15.75" customHeight="1">
      <c r="B236" s="161"/>
      <c r="C236" s="187"/>
      <c r="D236" s="162"/>
      <c r="E236" s="163"/>
      <c r="F236" s="352" t="s">
        <v>316</v>
      </c>
      <c r="G236" s="352"/>
      <c r="H236" s="352"/>
      <c r="I236" s="352"/>
      <c r="J236" s="162"/>
      <c r="K236" s="163"/>
      <c r="L236" s="162"/>
      <c r="M236" s="162"/>
      <c r="N236" s="162"/>
      <c r="O236" s="162"/>
      <c r="P236" s="162"/>
      <c r="Q236" s="162"/>
      <c r="R236" s="164"/>
      <c r="T236" s="165"/>
      <c r="U236" s="162"/>
      <c r="V236" s="162"/>
      <c r="W236" s="162"/>
      <c r="X236" s="162"/>
      <c r="Y236" s="162"/>
      <c r="Z236" s="162"/>
      <c r="AA236" s="166"/>
      <c r="AT236" s="167" t="s">
        <v>148</v>
      </c>
      <c r="AU236" s="167" t="s">
        <v>86</v>
      </c>
      <c r="AV236" s="160" t="s">
        <v>75</v>
      </c>
      <c r="AW236" s="160" t="s">
        <v>27</v>
      </c>
      <c r="AX236" s="160" t="s">
        <v>69</v>
      </c>
      <c r="AY236" s="167" t="s">
        <v>135</v>
      </c>
    </row>
    <row r="237" spans="2:65" s="151" customFormat="1" ht="12.75" customHeight="1">
      <c r="B237" s="152"/>
      <c r="C237" s="188"/>
      <c r="D237" s="153"/>
      <c r="E237" s="154"/>
      <c r="F237" s="353" t="s">
        <v>317</v>
      </c>
      <c r="G237" s="353"/>
      <c r="H237" s="353"/>
      <c r="I237" s="353"/>
      <c r="J237" s="153"/>
      <c r="K237" s="155">
        <v>4.32</v>
      </c>
      <c r="L237" s="153"/>
      <c r="M237" s="153"/>
      <c r="N237" s="153"/>
      <c r="O237" s="153"/>
      <c r="P237" s="153"/>
      <c r="Q237" s="153"/>
      <c r="R237" s="156"/>
      <c r="T237" s="157"/>
      <c r="U237" s="153"/>
      <c r="V237" s="153"/>
      <c r="W237" s="153"/>
      <c r="X237" s="153"/>
      <c r="Y237" s="153"/>
      <c r="Z237" s="153"/>
      <c r="AA237" s="158"/>
      <c r="AT237" s="159" t="s">
        <v>148</v>
      </c>
      <c r="AU237" s="159" t="s">
        <v>86</v>
      </c>
      <c r="AV237" s="151" t="s">
        <v>86</v>
      </c>
      <c r="AW237" s="151" t="s">
        <v>27</v>
      </c>
      <c r="AX237" s="151" t="s">
        <v>75</v>
      </c>
      <c r="AY237" s="159" t="s">
        <v>135</v>
      </c>
    </row>
    <row r="238" spans="2:65" s="22" customFormat="1" ht="22.5" customHeight="1">
      <c r="B238" s="134"/>
      <c r="C238" s="186">
        <v>44</v>
      </c>
      <c r="D238" s="135" t="s">
        <v>136</v>
      </c>
      <c r="E238" s="136" t="s">
        <v>318</v>
      </c>
      <c r="F238" s="347" t="s">
        <v>319</v>
      </c>
      <c r="G238" s="347"/>
      <c r="H238" s="347"/>
      <c r="I238" s="347"/>
      <c r="J238" s="137" t="s">
        <v>139</v>
      </c>
      <c r="K238" s="138">
        <v>3.3</v>
      </c>
      <c r="L238" s="348"/>
      <c r="M238" s="348"/>
      <c r="N238" s="348">
        <f>ROUND(L238*K238,2)</f>
        <v>0</v>
      </c>
      <c r="O238" s="348"/>
      <c r="P238" s="348"/>
      <c r="Q238" s="348"/>
      <c r="R238" s="139"/>
      <c r="T238" s="140"/>
      <c r="U238" s="33" t="s">
        <v>34</v>
      </c>
      <c r="V238" s="141">
        <v>0</v>
      </c>
      <c r="W238" s="141">
        <f>V238*K238</f>
        <v>0</v>
      </c>
      <c r="X238" s="141">
        <v>0</v>
      </c>
      <c r="Y238" s="141">
        <f>X238*K238</f>
        <v>0</v>
      </c>
      <c r="Z238" s="141">
        <v>0</v>
      </c>
      <c r="AA238" s="142">
        <f>Z238*K238</f>
        <v>0</v>
      </c>
      <c r="AR238" s="8" t="s">
        <v>140</v>
      </c>
      <c r="AT238" s="8" t="s">
        <v>136</v>
      </c>
      <c r="AU238" s="8" t="s">
        <v>86</v>
      </c>
      <c r="AY238" s="8" t="s">
        <v>135</v>
      </c>
      <c r="BE238" s="143">
        <f>IF(U238="základní",N238,0)</f>
        <v>0</v>
      </c>
      <c r="BF238" s="143">
        <f>IF(U238="snížená",N238,0)</f>
        <v>0</v>
      </c>
      <c r="BG238" s="143">
        <f>IF(U238="zákl. přenesená",N238,0)</f>
        <v>0</v>
      </c>
      <c r="BH238" s="143">
        <f>IF(U238="sníž. přenesená",N238,0)</f>
        <v>0</v>
      </c>
      <c r="BI238" s="143">
        <f>IF(U238="nulová",N238,0)</f>
        <v>0</v>
      </c>
      <c r="BJ238" s="8" t="s">
        <v>75</v>
      </c>
      <c r="BK238" s="143">
        <f>ROUND(L238*K238,2)</f>
        <v>0</v>
      </c>
      <c r="BL238" s="8" t="s">
        <v>140</v>
      </c>
      <c r="BM238" s="8" t="s">
        <v>320</v>
      </c>
    </row>
    <row r="239" spans="2:65" s="160" customFormat="1" ht="15" customHeight="1">
      <c r="B239" s="161"/>
      <c r="C239" s="187"/>
      <c r="D239" s="162"/>
      <c r="E239" s="163"/>
      <c r="F239" s="352" t="s">
        <v>321</v>
      </c>
      <c r="G239" s="352"/>
      <c r="H239" s="352"/>
      <c r="I239" s="352"/>
      <c r="J239" s="162"/>
      <c r="K239" s="163"/>
      <c r="L239" s="162"/>
      <c r="M239" s="162"/>
      <c r="N239" s="162"/>
      <c r="O239" s="162"/>
      <c r="P239" s="162"/>
      <c r="Q239" s="162"/>
      <c r="R239" s="164"/>
      <c r="T239" s="165"/>
      <c r="U239" s="162"/>
      <c r="V239" s="162"/>
      <c r="W239" s="162"/>
      <c r="X239" s="162"/>
      <c r="Y239" s="162"/>
      <c r="Z239" s="162"/>
      <c r="AA239" s="166"/>
      <c r="AT239" s="167" t="s">
        <v>148</v>
      </c>
      <c r="AU239" s="167" t="s">
        <v>86</v>
      </c>
      <c r="AV239" s="160" t="s">
        <v>75</v>
      </c>
      <c r="AW239" s="160" t="s">
        <v>27</v>
      </c>
      <c r="AX239" s="160" t="s">
        <v>69</v>
      </c>
      <c r="AY239" s="167" t="s">
        <v>135</v>
      </c>
    </row>
    <row r="240" spans="2:65" s="151" customFormat="1" ht="12.75" customHeight="1">
      <c r="B240" s="152"/>
      <c r="C240" s="188"/>
      <c r="D240" s="153"/>
      <c r="E240" s="154"/>
      <c r="F240" s="353" t="s">
        <v>322</v>
      </c>
      <c r="G240" s="353"/>
      <c r="H240" s="353"/>
      <c r="I240" s="353"/>
      <c r="J240" s="153"/>
      <c r="K240" s="155">
        <v>3.3</v>
      </c>
      <c r="L240" s="153"/>
      <c r="M240" s="153"/>
      <c r="N240" s="153"/>
      <c r="O240" s="153"/>
      <c r="P240" s="153"/>
      <c r="Q240" s="153"/>
      <c r="R240" s="156"/>
      <c r="T240" s="157"/>
      <c r="U240" s="153"/>
      <c r="V240" s="153"/>
      <c r="W240" s="153"/>
      <c r="X240" s="153"/>
      <c r="Y240" s="153"/>
      <c r="Z240" s="153"/>
      <c r="AA240" s="158"/>
      <c r="AT240" s="159" t="s">
        <v>148</v>
      </c>
      <c r="AU240" s="159" t="s">
        <v>86</v>
      </c>
      <c r="AV240" s="151" t="s">
        <v>86</v>
      </c>
      <c r="AW240" s="151" t="s">
        <v>27</v>
      </c>
      <c r="AX240" s="151" t="s">
        <v>75</v>
      </c>
      <c r="AY240" s="159" t="s">
        <v>135</v>
      </c>
    </row>
    <row r="241" spans="2:65" s="22" customFormat="1" ht="27.75" customHeight="1">
      <c r="B241" s="134"/>
      <c r="C241" s="186">
        <v>45</v>
      </c>
      <c r="D241" s="135" t="s">
        <v>136</v>
      </c>
      <c r="E241" s="136" t="s">
        <v>323</v>
      </c>
      <c r="F241" s="347" t="s">
        <v>324</v>
      </c>
      <c r="G241" s="347"/>
      <c r="H241" s="347"/>
      <c r="I241" s="347"/>
      <c r="J241" s="137" t="s">
        <v>139</v>
      </c>
      <c r="K241" s="138">
        <v>154.97399999999999</v>
      </c>
      <c r="L241" s="348"/>
      <c r="M241" s="348"/>
      <c r="N241" s="348">
        <f>ROUND(L241*K241,2)</f>
        <v>0</v>
      </c>
      <c r="O241" s="348"/>
      <c r="P241" s="348"/>
      <c r="Q241" s="348"/>
      <c r="R241" s="139"/>
      <c r="T241" s="140"/>
      <c r="U241" s="33" t="s">
        <v>34</v>
      </c>
      <c r="V241" s="141">
        <v>0.26</v>
      </c>
      <c r="W241" s="141">
        <f>V241*K241</f>
        <v>40.293239999999997</v>
      </c>
      <c r="X241" s="141">
        <v>0</v>
      </c>
      <c r="Y241" s="141">
        <f>X241*K241</f>
        <v>0</v>
      </c>
      <c r="Z241" s="141">
        <v>4.5999999999999999E-2</v>
      </c>
      <c r="AA241" s="142">
        <f>Z241*K241</f>
        <v>7.1288039999999997</v>
      </c>
      <c r="AR241" s="8" t="s">
        <v>140</v>
      </c>
      <c r="AT241" s="8" t="s">
        <v>136</v>
      </c>
      <c r="AU241" s="8" t="s">
        <v>86</v>
      </c>
      <c r="AY241" s="8" t="s">
        <v>135</v>
      </c>
      <c r="BE241" s="143">
        <f>IF(U241="základní",N241,0)</f>
        <v>0</v>
      </c>
      <c r="BF241" s="143">
        <f>IF(U241="snížená",N241,0)</f>
        <v>0</v>
      </c>
      <c r="BG241" s="143">
        <f>IF(U241="zákl. přenesená",N241,0)</f>
        <v>0</v>
      </c>
      <c r="BH241" s="143">
        <f>IF(U241="sníž. přenesená",N241,0)</f>
        <v>0</v>
      </c>
      <c r="BI241" s="143">
        <f>IF(U241="nulová",N241,0)</f>
        <v>0</v>
      </c>
      <c r="BJ241" s="8" t="s">
        <v>75</v>
      </c>
      <c r="BK241" s="143">
        <f>ROUND(L241*K241,2)</f>
        <v>0</v>
      </c>
      <c r="BL241" s="8" t="s">
        <v>140</v>
      </c>
      <c r="BM241" s="8" t="s">
        <v>325</v>
      </c>
    </row>
    <row r="242" spans="2:65" s="160" customFormat="1" ht="15.75" customHeight="1">
      <c r="B242" s="161"/>
      <c r="C242" s="187"/>
      <c r="D242" s="162"/>
      <c r="E242" s="163"/>
      <c r="F242" s="352" t="s">
        <v>171</v>
      </c>
      <c r="G242" s="352"/>
      <c r="H242" s="352"/>
      <c r="I242" s="352"/>
      <c r="J242" s="162"/>
      <c r="K242" s="163"/>
      <c r="L242" s="162"/>
      <c r="M242" s="162"/>
      <c r="N242" s="162"/>
      <c r="O242" s="162"/>
      <c r="P242" s="162"/>
      <c r="Q242" s="162"/>
      <c r="R242" s="164"/>
      <c r="T242" s="165"/>
      <c r="U242" s="162"/>
      <c r="V242" s="162"/>
      <c r="W242" s="162"/>
      <c r="X242" s="162"/>
      <c r="Y242" s="162"/>
      <c r="Z242" s="162"/>
      <c r="AA242" s="166"/>
      <c r="AT242" s="167" t="s">
        <v>148</v>
      </c>
      <c r="AU242" s="167" t="s">
        <v>86</v>
      </c>
      <c r="AV242" s="160" t="s">
        <v>75</v>
      </c>
      <c r="AW242" s="160" t="s">
        <v>27</v>
      </c>
      <c r="AX242" s="160" t="s">
        <v>69</v>
      </c>
      <c r="AY242" s="167" t="s">
        <v>135</v>
      </c>
    </row>
    <row r="243" spans="2:65" s="151" customFormat="1" ht="15.75" customHeight="1">
      <c r="B243" s="152"/>
      <c r="C243" s="188"/>
      <c r="D243" s="153"/>
      <c r="E243" s="154"/>
      <c r="F243" s="353" t="s">
        <v>195</v>
      </c>
      <c r="G243" s="353"/>
      <c r="H243" s="353"/>
      <c r="I243" s="353"/>
      <c r="J243" s="153"/>
      <c r="K243" s="155">
        <v>111.17700000000001</v>
      </c>
      <c r="L243" s="153"/>
      <c r="M243" s="153"/>
      <c r="N243" s="153"/>
      <c r="O243" s="153"/>
      <c r="P243" s="153"/>
      <c r="Q243" s="153"/>
      <c r="R243" s="156"/>
      <c r="T243" s="157"/>
      <c r="U243" s="153"/>
      <c r="V243" s="153"/>
      <c r="W243" s="153"/>
      <c r="X243" s="153"/>
      <c r="Y243" s="153"/>
      <c r="Z243" s="153"/>
      <c r="AA243" s="158"/>
      <c r="AT243" s="159" t="s">
        <v>148</v>
      </c>
      <c r="AU243" s="159" t="s">
        <v>86</v>
      </c>
      <c r="AV243" s="151" t="s">
        <v>86</v>
      </c>
      <c r="AW243" s="151" t="s">
        <v>27</v>
      </c>
      <c r="AX243" s="151" t="s">
        <v>69</v>
      </c>
      <c r="AY243" s="159" t="s">
        <v>135</v>
      </c>
    </row>
    <row r="244" spans="2:65" s="160" customFormat="1" ht="15.75" customHeight="1">
      <c r="B244" s="161"/>
      <c r="C244" s="187"/>
      <c r="D244" s="162"/>
      <c r="E244" s="163"/>
      <c r="F244" s="357" t="s">
        <v>196</v>
      </c>
      <c r="G244" s="357"/>
      <c r="H244" s="357"/>
      <c r="I244" s="357"/>
      <c r="J244" s="162"/>
      <c r="K244" s="163"/>
      <c r="L244" s="162"/>
      <c r="M244" s="162"/>
      <c r="N244" s="162"/>
      <c r="O244" s="162"/>
      <c r="P244" s="162"/>
      <c r="Q244" s="162"/>
      <c r="R244" s="164"/>
      <c r="T244" s="165"/>
      <c r="U244" s="162"/>
      <c r="V244" s="162"/>
      <c r="W244" s="162"/>
      <c r="X244" s="162"/>
      <c r="Y244" s="162"/>
      <c r="Z244" s="162"/>
      <c r="AA244" s="166"/>
      <c r="AT244" s="167" t="s">
        <v>148</v>
      </c>
      <c r="AU244" s="167" t="s">
        <v>86</v>
      </c>
      <c r="AV244" s="160" t="s">
        <v>75</v>
      </c>
      <c r="AW244" s="160" t="s">
        <v>27</v>
      </c>
      <c r="AX244" s="160" t="s">
        <v>69</v>
      </c>
      <c r="AY244" s="167" t="s">
        <v>135</v>
      </c>
    </row>
    <row r="245" spans="2:65" s="151" customFormat="1" ht="15.75" customHeight="1">
      <c r="B245" s="152"/>
      <c r="C245" s="188"/>
      <c r="D245" s="153"/>
      <c r="E245" s="154"/>
      <c r="F245" s="353" t="s">
        <v>197</v>
      </c>
      <c r="G245" s="353"/>
      <c r="H245" s="353"/>
      <c r="I245" s="353"/>
      <c r="J245" s="153"/>
      <c r="K245" s="155">
        <v>43.796999999999997</v>
      </c>
      <c r="L245" s="153"/>
      <c r="M245" s="153"/>
      <c r="N245" s="153"/>
      <c r="O245" s="153"/>
      <c r="P245" s="153"/>
      <c r="Q245" s="153"/>
      <c r="R245" s="156"/>
      <c r="T245" s="157"/>
      <c r="U245" s="153"/>
      <c r="V245" s="153"/>
      <c r="W245" s="153"/>
      <c r="X245" s="153"/>
      <c r="Y245" s="153"/>
      <c r="Z245" s="153"/>
      <c r="AA245" s="158"/>
      <c r="AT245" s="159" t="s">
        <v>148</v>
      </c>
      <c r="AU245" s="159" t="s">
        <v>86</v>
      </c>
      <c r="AV245" s="151" t="s">
        <v>86</v>
      </c>
      <c r="AW245" s="151" t="s">
        <v>27</v>
      </c>
      <c r="AX245" s="151" t="s">
        <v>69</v>
      </c>
      <c r="AY245" s="159" t="s">
        <v>135</v>
      </c>
    </row>
    <row r="246" spans="2:65" s="170" customFormat="1" ht="15.75" customHeight="1">
      <c r="B246" s="171"/>
      <c r="C246" s="172"/>
      <c r="D246" s="172"/>
      <c r="E246" s="173"/>
      <c r="F246" s="354" t="s">
        <v>198</v>
      </c>
      <c r="G246" s="354"/>
      <c r="H246" s="354"/>
      <c r="I246" s="354"/>
      <c r="J246" s="172"/>
      <c r="K246" s="174">
        <v>154.97399999999999</v>
      </c>
      <c r="L246" s="172"/>
      <c r="M246" s="172"/>
      <c r="N246" s="172"/>
      <c r="O246" s="172"/>
      <c r="P246" s="172"/>
      <c r="Q246" s="172"/>
      <c r="R246" s="175"/>
      <c r="T246" s="176"/>
      <c r="U246" s="172"/>
      <c r="V246" s="172"/>
      <c r="W246" s="172"/>
      <c r="X246" s="172"/>
      <c r="Y246" s="172"/>
      <c r="Z246" s="172"/>
      <c r="AA246" s="177"/>
      <c r="AT246" s="178" t="s">
        <v>148</v>
      </c>
      <c r="AU246" s="178" t="s">
        <v>86</v>
      </c>
      <c r="AV246" s="170" t="s">
        <v>140</v>
      </c>
      <c r="AW246" s="170" t="s">
        <v>27</v>
      </c>
      <c r="AX246" s="170" t="s">
        <v>75</v>
      </c>
      <c r="AY246" s="178" t="s">
        <v>135</v>
      </c>
    </row>
    <row r="247" spans="2:65" s="22" customFormat="1" ht="35.25" customHeight="1">
      <c r="B247" s="134"/>
      <c r="C247" s="186">
        <v>46</v>
      </c>
      <c r="D247" s="135" t="s">
        <v>136</v>
      </c>
      <c r="E247" s="136" t="s">
        <v>326</v>
      </c>
      <c r="F247" s="347" t="s">
        <v>327</v>
      </c>
      <c r="G247" s="347"/>
      <c r="H247" s="347"/>
      <c r="I247" s="347"/>
      <c r="J247" s="137" t="s">
        <v>139</v>
      </c>
      <c r="K247" s="138">
        <v>96.591999999999999</v>
      </c>
      <c r="L247" s="348"/>
      <c r="M247" s="348"/>
      <c r="N247" s="348">
        <f>ROUND(L247*K247,2)</f>
        <v>0</v>
      </c>
      <c r="O247" s="348"/>
      <c r="P247" s="348"/>
      <c r="Q247" s="348"/>
      <c r="R247" s="139"/>
      <c r="T247" s="140"/>
      <c r="U247" s="33" t="s">
        <v>34</v>
      </c>
      <c r="V247" s="141">
        <v>0.22</v>
      </c>
      <c r="W247" s="141">
        <f>V247*K247</f>
        <v>21.250240000000002</v>
      </c>
      <c r="X247" s="141">
        <v>0</v>
      </c>
      <c r="Y247" s="141">
        <f>X247*K247</f>
        <v>0</v>
      </c>
      <c r="Z247" s="141">
        <v>5.8999999999999997E-2</v>
      </c>
      <c r="AA247" s="142">
        <f>Z247*K247</f>
        <v>5.6989279999999995</v>
      </c>
      <c r="AR247" s="8" t="s">
        <v>140</v>
      </c>
      <c r="AT247" s="8" t="s">
        <v>136</v>
      </c>
      <c r="AU247" s="8" t="s">
        <v>86</v>
      </c>
      <c r="AY247" s="8" t="s">
        <v>135</v>
      </c>
      <c r="BE247" s="143">
        <f>IF(U247="základní",N247,0)</f>
        <v>0</v>
      </c>
      <c r="BF247" s="143">
        <f>IF(U247="snížená",N247,0)</f>
        <v>0</v>
      </c>
      <c r="BG247" s="143">
        <f>IF(U247="zákl. přenesená",N247,0)</f>
        <v>0</v>
      </c>
      <c r="BH247" s="143">
        <f>IF(U247="sníž. přenesená",N247,0)</f>
        <v>0</v>
      </c>
      <c r="BI247" s="143">
        <f>IF(U247="nulová",N247,0)</f>
        <v>0</v>
      </c>
      <c r="BJ247" s="8" t="s">
        <v>75</v>
      </c>
      <c r="BK247" s="143">
        <f>ROUND(L247*K247,2)</f>
        <v>0</v>
      </c>
      <c r="BL247" s="8" t="s">
        <v>140</v>
      </c>
      <c r="BM247" s="8" t="s">
        <v>328</v>
      </c>
    </row>
    <row r="248" spans="2:65" s="160" customFormat="1" ht="15" customHeight="1">
      <c r="B248" s="161"/>
      <c r="C248" s="187"/>
      <c r="D248" s="162"/>
      <c r="E248" s="163"/>
      <c r="F248" s="352" t="s">
        <v>228</v>
      </c>
      <c r="G248" s="352"/>
      <c r="H248" s="352"/>
      <c r="I248" s="352"/>
      <c r="J248" s="162"/>
      <c r="K248" s="163"/>
      <c r="L248" s="162"/>
      <c r="M248" s="162"/>
      <c r="N248" s="162"/>
      <c r="O248" s="162"/>
      <c r="P248" s="162"/>
      <c r="Q248" s="162"/>
      <c r="R248" s="164"/>
      <c r="T248" s="165"/>
      <c r="U248" s="162"/>
      <c r="V248" s="162"/>
      <c r="W248" s="162"/>
      <c r="X248" s="162"/>
      <c r="Y248" s="162"/>
      <c r="Z248" s="162"/>
      <c r="AA248" s="166"/>
      <c r="AT248" s="167" t="s">
        <v>148</v>
      </c>
      <c r="AU248" s="167" t="s">
        <v>86</v>
      </c>
      <c r="AV248" s="160" t="s">
        <v>75</v>
      </c>
      <c r="AW248" s="160" t="s">
        <v>27</v>
      </c>
      <c r="AX248" s="160" t="s">
        <v>69</v>
      </c>
      <c r="AY248" s="167" t="s">
        <v>135</v>
      </c>
    </row>
    <row r="249" spans="2:65" s="151" customFormat="1" ht="14.25" customHeight="1">
      <c r="B249" s="152"/>
      <c r="C249" s="188"/>
      <c r="D249" s="153"/>
      <c r="E249" s="154"/>
      <c r="F249" s="353" t="s">
        <v>229</v>
      </c>
      <c r="G249" s="353"/>
      <c r="H249" s="353"/>
      <c r="I249" s="353"/>
      <c r="J249" s="153"/>
      <c r="K249" s="155">
        <v>96.591999999999999</v>
      </c>
      <c r="L249" s="153"/>
      <c r="M249" s="153"/>
      <c r="N249" s="153"/>
      <c r="O249" s="153"/>
      <c r="P249" s="153"/>
      <c r="Q249" s="153"/>
      <c r="R249" s="156"/>
      <c r="T249" s="157"/>
      <c r="U249" s="153"/>
      <c r="V249" s="153"/>
      <c r="W249" s="153"/>
      <c r="X249" s="153"/>
      <c r="Y249" s="153"/>
      <c r="Z249" s="153"/>
      <c r="AA249" s="158"/>
      <c r="AT249" s="159" t="s">
        <v>148</v>
      </c>
      <c r="AU249" s="159" t="s">
        <v>86</v>
      </c>
      <c r="AV249" s="151" t="s">
        <v>86</v>
      </c>
      <c r="AW249" s="151" t="s">
        <v>27</v>
      </c>
      <c r="AX249" s="151" t="s">
        <v>75</v>
      </c>
      <c r="AY249" s="159" t="s">
        <v>135</v>
      </c>
    </row>
    <row r="250" spans="2:65" s="122" customFormat="1" ht="18.75" customHeight="1">
      <c r="B250" s="123"/>
      <c r="C250" s="124"/>
      <c r="D250" s="133" t="s">
        <v>104</v>
      </c>
      <c r="E250" s="133"/>
      <c r="F250" s="133"/>
      <c r="G250" s="133"/>
      <c r="H250" s="133"/>
      <c r="I250" s="133"/>
      <c r="J250" s="133"/>
      <c r="K250" s="133"/>
      <c r="L250" s="133"/>
      <c r="M250" s="133"/>
      <c r="N250" s="346">
        <f>SUM(N251:Q257)</f>
        <v>0</v>
      </c>
      <c r="O250" s="346"/>
      <c r="P250" s="346"/>
      <c r="Q250" s="346"/>
      <c r="R250" s="126"/>
      <c r="T250" s="127"/>
      <c r="U250" s="124"/>
      <c r="V250" s="124"/>
      <c r="W250" s="128">
        <f>SUM(W251:W257)</f>
        <v>52.300839999999994</v>
      </c>
      <c r="X250" s="124"/>
      <c r="Y250" s="128">
        <f>SUM(Y251:Y257)</f>
        <v>0</v>
      </c>
      <c r="Z250" s="124"/>
      <c r="AA250" s="129">
        <f>SUM(AA251:AA257)</f>
        <v>0</v>
      </c>
      <c r="AR250" s="130" t="s">
        <v>75</v>
      </c>
      <c r="AT250" s="131" t="s">
        <v>68</v>
      </c>
      <c r="AU250" s="131" t="s">
        <v>75</v>
      </c>
      <c r="AY250" s="130" t="s">
        <v>135</v>
      </c>
      <c r="BK250" s="132">
        <f>SUM(BK251:BK257)</f>
        <v>0</v>
      </c>
    </row>
    <row r="251" spans="2:65" s="22" customFormat="1" ht="28.5" customHeight="1">
      <c r="B251" s="134"/>
      <c r="C251" s="186">
        <v>47</v>
      </c>
      <c r="D251" s="135" t="s">
        <v>136</v>
      </c>
      <c r="E251" s="136" t="s">
        <v>329</v>
      </c>
      <c r="F251" s="347" t="s">
        <v>330</v>
      </c>
      <c r="G251" s="347"/>
      <c r="H251" s="347"/>
      <c r="I251" s="347"/>
      <c r="J251" s="137" t="s">
        <v>185</v>
      </c>
      <c r="K251" s="138">
        <v>18.302</v>
      </c>
      <c r="L251" s="348"/>
      <c r="M251" s="348"/>
      <c r="N251" s="348">
        <f>ROUND(L251*K251,2)</f>
        <v>0</v>
      </c>
      <c r="O251" s="348"/>
      <c r="P251" s="348"/>
      <c r="Q251" s="348"/>
      <c r="R251" s="139"/>
      <c r="T251" s="140"/>
      <c r="U251" s="33" t="s">
        <v>34</v>
      </c>
      <c r="V251" s="141">
        <v>2.42</v>
      </c>
      <c r="W251" s="141">
        <f>V251*K251</f>
        <v>44.290839999999996</v>
      </c>
      <c r="X251" s="141">
        <v>0</v>
      </c>
      <c r="Y251" s="141">
        <f>X251*K251</f>
        <v>0</v>
      </c>
      <c r="Z251" s="141">
        <v>0</v>
      </c>
      <c r="AA251" s="142">
        <f>Z251*K251</f>
        <v>0</v>
      </c>
      <c r="AR251" s="8" t="s">
        <v>140</v>
      </c>
      <c r="AT251" s="8" t="s">
        <v>136</v>
      </c>
      <c r="AU251" s="8" t="s">
        <v>86</v>
      </c>
      <c r="AY251" s="8" t="s">
        <v>135</v>
      </c>
      <c r="BE251" s="143">
        <f>IF(U251="základní",N251,0)</f>
        <v>0</v>
      </c>
      <c r="BF251" s="143">
        <f>IF(U251="snížená",N251,0)</f>
        <v>0</v>
      </c>
      <c r="BG251" s="143">
        <f>IF(U251="zákl. přenesená",N251,0)</f>
        <v>0</v>
      </c>
      <c r="BH251" s="143">
        <f>IF(U251="sníž. přenesená",N251,0)</f>
        <v>0</v>
      </c>
      <c r="BI251" s="143">
        <f>IF(U251="nulová",N251,0)</f>
        <v>0</v>
      </c>
      <c r="BJ251" s="8" t="s">
        <v>75</v>
      </c>
      <c r="BK251" s="143">
        <f>ROUND(L251*K251,2)</f>
        <v>0</v>
      </c>
      <c r="BL251" s="8" t="s">
        <v>140</v>
      </c>
      <c r="BM251" s="8" t="s">
        <v>331</v>
      </c>
    </row>
    <row r="252" spans="2:65" s="22" customFormat="1" ht="18" customHeight="1">
      <c r="B252" s="134"/>
      <c r="C252" s="135">
        <v>48</v>
      </c>
      <c r="D252" s="135" t="s">
        <v>136</v>
      </c>
      <c r="E252" s="136" t="s">
        <v>332</v>
      </c>
      <c r="F252" s="347" t="s">
        <v>333</v>
      </c>
      <c r="G252" s="347"/>
      <c r="H252" s="347"/>
      <c r="I252" s="347"/>
      <c r="J252" s="137" t="s">
        <v>210</v>
      </c>
      <c r="K252" s="138">
        <v>6</v>
      </c>
      <c r="L252" s="348"/>
      <c r="M252" s="348"/>
      <c r="N252" s="348">
        <f>ROUND(L252*K252,2)</f>
        <v>0</v>
      </c>
      <c r="O252" s="348"/>
      <c r="P252" s="348"/>
      <c r="Q252" s="348"/>
      <c r="R252" s="139"/>
      <c r="T252" s="140"/>
      <c r="U252" s="33" t="s">
        <v>34</v>
      </c>
      <c r="V252" s="141">
        <v>1.335</v>
      </c>
      <c r="W252" s="141">
        <f>V252*K252</f>
        <v>8.01</v>
      </c>
      <c r="X252" s="141">
        <v>0</v>
      </c>
      <c r="Y252" s="141">
        <f>X252*K252</f>
        <v>0</v>
      </c>
      <c r="Z252" s="141">
        <v>0</v>
      </c>
      <c r="AA252" s="142">
        <f>Z252*K252</f>
        <v>0</v>
      </c>
      <c r="AR252" s="8" t="s">
        <v>140</v>
      </c>
      <c r="AT252" s="8" t="s">
        <v>136</v>
      </c>
      <c r="AU252" s="8" t="s">
        <v>86</v>
      </c>
      <c r="AY252" s="8" t="s">
        <v>135</v>
      </c>
      <c r="BE252" s="143">
        <f>IF(U252="základní",N252,0)</f>
        <v>0</v>
      </c>
      <c r="BF252" s="143">
        <f>IF(U252="snížená",N252,0)</f>
        <v>0</v>
      </c>
      <c r="BG252" s="143">
        <f>IF(U252="zákl. přenesená",N252,0)</f>
        <v>0</v>
      </c>
      <c r="BH252" s="143">
        <f>IF(U252="sníž. přenesená",N252,0)</f>
        <v>0</v>
      </c>
      <c r="BI252" s="143">
        <f>IF(U252="nulová",N252,0)</f>
        <v>0</v>
      </c>
      <c r="BJ252" s="8" t="s">
        <v>75</v>
      </c>
      <c r="BK252" s="143">
        <f>ROUND(L252*K252,2)</f>
        <v>0</v>
      </c>
      <c r="BL252" s="8" t="s">
        <v>140</v>
      </c>
      <c r="BM252" s="8" t="s">
        <v>334</v>
      </c>
    </row>
    <row r="253" spans="2:65" s="22" customFormat="1" ht="27" customHeight="1">
      <c r="B253" s="134"/>
      <c r="C253" s="135">
        <v>49</v>
      </c>
      <c r="D253" s="135" t="s">
        <v>136</v>
      </c>
      <c r="E253" s="136" t="s">
        <v>335</v>
      </c>
      <c r="F253" s="347" t="s">
        <v>336</v>
      </c>
      <c r="G253" s="347"/>
      <c r="H253" s="347"/>
      <c r="I253" s="347"/>
      <c r="J253" s="137" t="s">
        <v>185</v>
      </c>
      <c r="K253" s="138">
        <v>18.302</v>
      </c>
      <c r="L253" s="348"/>
      <c r="M253" s="348"/>
      <c r="N253" s="348">
        <f>ROUND(L253*K253,2)</f>
        <v>0</v>
      </c>
      <c r="O253" s="348"/>
      <c r="P253" s="348"/>
      <c r="Q253" s="348"/>
      <c r="R253" s="139"/>
      <c r="T253" s="140"/>
      <c r="U253" s="33" t="s">
        <v>34</v>
      </c>
      <c r="V253" s="141">
        <v>0</v>
      </c>
      <c r="W253" s="141">
        <f>V253*K253</f>
        <v>0</v>
      </c>
      <c r="X253" s="141">
        <v>0</v>
      </c>
      <c r="Y253" s="141">
        <f>X253*K253</f>
        <v>0</v>
      </c>
      <c r="Z253" s="141">
        <v>0</v>
      </c>
      <c r="AA253" s="142">
        <f>Z253*K253</f>
        <v>0</v>
      </c>
      <c r="AR253" s="8" t="s">
        <v>140</v>
      </c>
      <c r="AT253" s="8" t="s">
        <v>136</v>
      </c>
      <c r="AU253" s="8" t="s">
        <v>86</v>
      </c>
      <c r="AY253" s="8" t="s">
        <v>135</v>
      </c>
      <c r="BE253" s="143">
        <f>IF(U253="základní",N253,0)</f>
        <v>0</v>
      </c>
      <c r="BF253" s="143">
        <f>IF(U253="snížená",N253,0)</f>
        <v>0</v>
      </c>
      <c r="BG253" s="143">
        <f>IF(U253="zákl. přenesená",N253,0)</f>
        <v>0</v>
      </c>
      <c r="BH253" s="143">
        <f>IF(U253="sníž. přenesená",N253,0)</f>
        <v>0</v>
      </c>
      <c r="BI253" s="143">
        <f>IF(U253="nulová",N253,0)</f>
        <v>0</v>
      </c>
      <c r="BJ253" s="8" t="s">
        <v>75</v>
      </c>
      <c r="BK253" s="143">
        <f>ROUND(L253*K253,2)</f>
        <v>0</v>
      </c>
      <c r="BL253" s="8" t="s">
        <v>140</v>
      </c>
      <c r="BM253" s="8" t="s">
        <v>337</v>
      </c>
    </row>
    <row r="254" spans="2:65" s="22" customFormat="1" ht="27.75" customHeight="1">
      <c r="B254" s="134"/>
      <c r="C254" s="135">
        <v>50</v>
      </c>
      <c r="D254" s="135" t="s">
        <v>136</v>
      </c>
      <c r="E254" s="136" t="s">
        <v>338</v>
      </c>
      <c r="F254" s="347" t="s">
        <v>339</v>
      </c>
      <c r="G254" s="347"/>
      <c r="H254" s="347"/>
      <c r="I254" s="347"/>
      <c r="J254" s="137" t="s">
        <v>185</v>
      </c>
      <c r="K254" s="138">
        <v>274.52999999999997</v>
      </c>
      <c r="L254" s="348"/>
      <c r="M254" s="348"/>
      <c r="N254" s="348">
        <f>ROUND(L254*K254,2)</f>
        <v>0</v>
      </c>
      <c r="O254" s="348"/>
      <c r="P254" s="348"/>
      <c r="Q254" s="348"/>
      <c r="R254" s="139"/>
      <c r="T254" s="140"/>
      <c r="U254" s="33" t="s">
        <v>34</v>
      </c>
      <c r="V254" s="141">
        <v>0</v>
      </c>
      <c r="W254" s="141">
        <f>V254*K254</f>
        <v>0</v>
      </c>
      <c r="X254" s="141">
        <v>0</v>
      </c>
      <c r="Y254" s="141">
        <f>X254*K254</f>
        <v>0</v>
      </c>
      <c r="Z254" s="141">
        <v>0</v>
      </c>
      <c r="AA254" s="142">
        <f>Z254*K254</f>
        <v>0</v>
      </c>
      <c r="AR254" s="8" t="s">
        <v>140</v>
      </c>
      <c r="AT254" s="8" t="s">
        <v>136</v>
      </c>
      <c r="AU254" s="8" t="s">
        <v>86</v>
      </c>
      <c r="AY254" s="8" t="s">
        <v>135</v>
      </c>
      <c r="BE254" s="143">
        <f>IF(U254="základní",N254,0)</f>
        <v>0</v>
      </c>
      <c r="BF254" s="143">
        <f>IF(U254="snížená",N254,0)</f>
        <v>0</v>
      </c>
      <c r="BG254" s="143">
        <f>IF(U254="zákl. přenesená",N254,0)</f>
        <v>0</v>
      </c>
      <c r="BH254" s="143">
        <f>IF(U254="sníž. přenesená",N254,0)</f>
        <v>0</v>
      </c>
      <c r="BI254" s="143">
        <f>IF(U254="nulová",N254,0)</f>
        <v>0</v>
      </c>
      <c r="BJ254" s="8" t="s">
        <v>75</v>
      </c>
      <c r="BK254" s="143">
        <f>ROUND(L254*K254,2)</f>
        <v>0</v>
      </c>
      <c r="BL254" s="8" t="s">
        <v>140</v>
      </c>
      <c r="BM254" s="8" t="s">
        <v>340</v>
      </c>
    </row>
    <row r="255" spans="2:65" s="151" customFormat="1" ht="18" customHeight="1">
      <c r="B255" s="152"/>
      <c r="C255" s="188"/>
      <c r="D255" s="153"/>
      <c r="E255" s="154"/>
      <c r="F255" s="351" t="s">
        <v>341</v>
      </c>
      <c r="G255" s="351"/>
      <c r="H255" s="351"/>
      <c r="I255" s="351"/>
      <c r="J255" s="153"/>
      <c r="K255" s="155">
        <v>274.52999999999997</v>
      </c>
      <c r="L255" s="153"/>
      <c r="M255" s="153"/>
      <c r="N255" s="153"/>
      <c r="O255" s="153"/>
      <c r="P255" s="153"/>
      <c r="Q255" s="153"/>
      <c r="R255" s="156"/>
      <c r="T255" s="157"/>
      <c r="U255" s="153"/>
      <c r="V255" s="153"/>
      <c r="W255" s="153"/>
      <c r="X255" s="153"/>
      <c r="Y255" s="153"/>
      <c r="Z255" s="153"/>
      <c r="AA255" s="158"/>
      <c r="AT255" s="159" t="s">
        <v>148</v>
      </c>
      <c r="AU255" s="159" t="s">
        <v>86</v>
      </c>
      <c r="AV255" s="151" t="s">
        <v>86</v>
      </c>
      <c r="AW255" s="151" t="s">
        <v>27</v>
      </c>
      <c r="AX255" s="151" t="s">
        <v>75</v>
      </c>
      <c r="AY255" s="159" t="s">
        <v>135</v>
      </c>
    </row>
    <row r="256" spans="2:65" s="22" customFormat="1" ht="28.5" customHeight="1">
      <c r="B256" s="134"/>
      <c r="C256" s="135">
        <v>51</v>
      </c>
      <c r="D256" s="135" t="s">
        <v>136</v>
      </c>
      <c r="E256" s="136" t="s">
        <v>342</v>
      </c>
      <c r="F256" s="347" t="s">
        <v>343</v>
      </c>
      <c r="G256" s="347"/>
      <c r="H256" s="347"/>
      <c r="I256" s="347"/>
      <c r="J256" s="137" t="s">
        <v>185</v>
      </c>
      <c r="K256" s="138">
        <v>0.95</v>
      </c>
      <c r="L256" s="348"/>
      <c r="M256" s="348"/>
      <c r="N256" s="348">
        <f>ROUND(L256*K256,2)</f>
        <v>0</v>
      </c>
      <c r="O256" s="348"/>
      <c r="P256" s="348"/>
      <c r="Q256" s="348"/>
      <c r="R256" s="139"/>
      <c r="T256" s="140"/>
      <c r="U256" s="33" t="s">
        <v>34</v>
      </c>
      <c r="V256" s="141">
        <v>0</v>
      </c>
      <c r="W256" s="141">
        <f>V256*K256</f>
        <v>0</v>
      </c>
      <c r="X256" s="141">
        <v>0</v>
      </c>
      <c r="Y256" s="141">
        <f>X256*K256</f>
        <v>0</v>
      </c>
      <c r="Z256" s="141">
        <v>0</v>
      </c>
      <c r="AA256" s="142">
        <f>Z256*K256</f>
        <v>0</v>
      </c>
      <c r="AR256" s="8" t="s">
        <v>140</v>
      </c>
      <c r="AT256" s="8" t="s">
        <v>136</v>
      </c>
      <c r="AU256" s="8" t="s">
        <v>86</v>
      </c>
      <c r="AY256" s="8" t="s">
        <v>135</v>
      </c>
      <c r="BE256" s="143">
        <f>IF(U256="základní",N256,0)</f>
        <v>0</v>
      </c>
      <c r="BF256" s="143">
        <f>IF(U256="snížená",N256,0)</f>
        <v>0</v>
      </c>
      <c r="BG256" s="143">
        <f>IF(U256="zákl. přenesená",N256,0)</f>
        <v>0</v>
      </c>
      <c r="BH256" s="143">
        <f>IF(U256="sníž. přenesená",N256,0)</f>
        <v>0</v>
      </c>
      <c r="BI256" s="143">
        <f>IF(U256="nulová",N256,0)</f>
        <v>0</v>
      </c>
      <c r="BJ256" s="8" t="s">
        <v>75</v>
      </c>
      <c r="BK256" s="143">
        <f>ROUND(L256*K256,2)</f>
        <v>0</v>
      </c>
      <c r="BL256" s="8" t="s">
        <v>140</v>
      </c>
      <c r="BM256" s="8" t="s">
        <v>344</v>
      </c>
    </row>
    <row r="257" spans="1:65" s="22" customFormat="1" ht="27.75" customHeight="1">
      <c r="B257" s="134"/>
      <c r="C257" s="186">
        <v>52</v>
      </c>
      <c r="D257" s="135" t="s">
        <v>136</v>
      </c>
      <c r="E257" s="136" t="s">
        <v>345</v>
      </c>
      <c r="F257" s="347" t="s">
        <v>346</v>
      </c>
      <c r="G257" s="347"/>
      <c r="H257" s="347"/>
      <c r="I257" s="347"/>
      <c r="J257" s="137" t="s">
        <v>185</v>
      </c>
      <c r="K257" s="138">
        <v>18.302</v>
      </c>
      <c r="L257" s="348"/>
      <c r="M257" s="348"/>
      <c r="N257" s="348">
        <f>ROUND(L257*K257,2)</f>
        <v>0</v>
      </c>
      <c r="O257" s="348"/>
      <c r="P257" s="348"/>
      <c r="Q257" s="348"/>
      <c r="R257" s="139"/>
      <c r="T257" s="140"/>
      <c r="U257" s="33" t="s">
        <v>34</v>
      </c>
      <c r="V257" s="141">
        <v>0</v>
      </c>
      <c r="W257" s="141">
        <f>V257*K257</f>
        <v>0</v>
      </c>
      <c r="X257" s="141">
        <v>0</v>
      </c>
      <c r="Y257" s="141">
        <f>X257*K257</f>
        <v>0</v>
      </c>
      <c r="Z257" s="141">
        <v>0</v>
      </c>
      <c r="AA257" s="142">
        <f>Z257*K257</f>
        <v>0</v>
      </c>
      <c r="AR257" s="8" t="s">
        <v>140</v>
      </c>
      <c r="AT257" s="8" t="s">
        <v>136</v>
      </c>
      <c r="AU257" s="8" t="s">
        <v>86</v>
      </c>
      <c r="AY257" s="8" t="s">
        <v>135</v>
      </c>
      <c r="BE257" s="143">
        <f>IF(U257="základní",N257,0)</f>
        <v>0</v>
      </c>
      <c r="BF257" s="143">
        <f>IF(U257="snížená",N257,0)</f>
        <v>0</v>
      </c>
      <c r="BG257" s="143">
        <f>IF(U257="zákl. přenesená",N257,0)</f>
        <v>0</v>
      </c>
      <c r="BH257" s="143">
        <f>IF(U257="sníž. přenesená",N257,0)</f>
        <v>0</v>
      </c>
      <c r="BI257" s="143">
        <f>IF(U257="nulová",N257,0)</f>
        <v>0</v>
      </c>
      <c r="BJ257" s="8" t="s">
        <v>75</v>
      </c>
      <c r="BK257" s="143">
        <f>ROUND(L257*K257,2)</f>
        <v>0</v>
      </c>
      <c r="BL257" s="8" t="s">
        <v>140</v>
      </c>
      <c r="BM257" s="8" t="s">
        <v>347</v>
      </c>
    </row>
    <row r="258" spans="1:65" s="122" customFormat="1" ht="19.5" customHeight="1">
      <c r="B258" s="123"/>
      <c r="C258" s="124"/>
      <c r="D258" s="133" t="s">
        <v>105</v>
      </c>
      <c r="E258" s="133"/>
      <c r="F258" s="133"/>
      <c r="G258" s="133"/>
      <c r="H258" s="133"/>
      <c r="I258" s="133"/>
      <c r="J258" s="133"/>
      <c r="K258" s="133"/>
      <c r="L258" s="133"/>
      <c r="M258" s="133"/>
      <c r="N258" s="350">
        <f>N259</f>
        <v>0</v>
      </c>
      <c r="O258" s="350"/>
      <c r="P258" s="350"/>
      <c r="Q258" s="350"/>
      <c r="R258" s="126"/>
      <c r="T258" s="127"/>
      <c r="U258" s="124"/>
      <c r="V258" s="124"/>
      <c r="W258" s="128">
        <f>W259</f>
        <v>0</v>
      </c>
      <c r="X258" s="124"/>
      <c r="Y258" s="128">
        <f>Y259</f>
        <v>0</v>
      </c>
      <c r="Z258" s="124"/>
      <c r="AA258" s="129">
        <f>AA259</f>
        <v>0</v>
      </c>
      <c r="AR258" s="130" t="s">
        <v>75</v>
      </c>
      <c r="AT258" s="131" t="s">
        <v>68</v>
      </c>
      <c r="AU258" s="131" t="s">
        <v>75</v>
      </c>
      <c r="AY258" s="130" t="s">
        <v>135</v>
      </c>
      <c r="BK258" s="132">
        <f>BK259</f>
        <v>0</v>
      </c>
    </row>
    <row r="259" spans="1:65" s="22" customFormat="1" ht="18" customHeight="1">
      <c r="B259" s="134"/>
      <c r="C259" s="186">
        <v>53</v>
      </c>
      <c r="D259" s="135" t="s">
        <v>136</v>
      </c>
      <c r="E259" s="136" t="s">
        <v>348</v>
      </c>
      <c r="F259" s="347" t="s">
        <v>349</v>
      </c>
      <c r="G259" s="347"/>
      <c r="H259" s="347"/>
      <c r="I259" s="347"/>
      <c r="J259" s="137" t="s">
        <v>185</v>
      </c>
      <c r="K259" s="138">
        <v>78.849999999999994</v>
      </c>
      <c r="L259" s="348"/>
      <c r="M259" s="348"/>
      <c r="N259" s="348">
        <f>ROUND(L259*K259,2)</f>
        <v>0</v>
      </c>
      <c r="O259" s="348"/>
      <c r="P259" s="348"/>
      <c r="Q259" s="348"/>
      <c r="R259" s="139"/>
      <c r="T259" s="140"/>
      <c r="U259" s="33" t="s">
        <v>34</v>
      </c>
      <c r="V259" s="141">
        <v>0</v>
      </c>
      <c r="W259" s="141">
        <f>V259*K259</f>
        <v>0</v>
      </c>
      <c r="X259" s="141">
        <v>0</v>
      </c>
      <c r="Y259" s="141">
        <f>X259*K259</f>
        <v>0</v>
      </c>
      <c r="Z259" s="141">
        <v>0</v>
      </c>
      <c r="AA259" s="142">
        <f>Z259*K259</f>
        <v>0</v>
      </c>
      <c r="AR259" s="8" t="s">
        <v>140</v>
      </c>
      <c r="AT259" s="8" t="s">
        <v>136</v>
      </c>
      <c r="AU259" s="8" t="s">
        <v>86</v>
      </c>
      <c r="AY259" s="8" t="s">
        <v>135</v>
      </c>
      <c r="BE259" s="143">
        <f>IF(U259="základní",N259,0)</f>
        <v>0</v>
      </c>
      <c r="BF259" s="143">
        <f>IF(U259="snížená",N259,0)</f>
        <v>0</v>
      </c>
      <c r="BG259" s="143">
        <f>IF(U259="zákl. přenesená",N259,0)</f>
        <v>0</v>
      </c>
      <c r="BH259" s="143">
        <f>IF(U259="sníž. přenesená",N259,0)</f>
        <v>0</v>
      </c>
      <c r="BI259" s="143">
        <f>IF(U259="nulová",N259,0)</f>
        <v>0</v>
      </c>
      <c r="BJ259" s="8" t="s">
        <v>75</v>
      </c>
      <c r="BK259" s="143">
        <f>ROUND(L259*K259,2)</f>
        <v>0</v>
      </c>
      <c r="BL259" s="8" t="s">
        <v>140</v>
      </c>
      <c r="BM259" s="8" t="s">
        <v>350</v>
      </c>
    </row>
    <row r="260" spans="1:65" s="122" customFormat="1" ht="24.75" customHeight="1">
      <c r="B260" s="123"/>
      <c r="C260" s="124"/>
      <c r="D260" s="125" t="s">
        <v>106</v>
      </c>
      <c r="E260" s="125"/>
      <c r="F260" s="125"/>
      <c r="G260" s="125"/>
      <c r="H260" s="125"/>
      <c r="I260" s="125"/>
      <c r="J260" s="125"/>
      <c r="K260" s="125"/>
      <c r="L260" s="125"/>
      <c r="M260" s="125"/>
      <c r="N260" s="358">
        <f>N261+N275+N294+N299+N348+N360+N380+N413+N458+N467+N469+N477</f>
        <v>0</v>
      </c>
      <c r="O260" s="358"/>
      <c r="P260" s="358"/>
      <c r="Q260" s="358"/>
      <c r="R260" s="126"/>
      <c r="T260" s="127"/>
      <c r="U260" s="124"/>
      <c r="V260" s="124"/>
      <c r="W260" s="128">
        <f>W261+W275+W294+W299+W348+W360+W380+W413+W458+W467+W469+W477</f>
        <v>769.92739600000016</v>
      </c>
      <c r="X260" s="124"/>
      <c r="Y260" s="128">
        <f>Y261+Y275+Y294+Y299+Y348+Y360+Y380+Y413+Y458+Y467+Y469+Y477</f>
        <v>34.911672000000003</v>
      </c>
      <c r="Z260" s="124"/>
      <c r="AA260" s="129">
        <f>AA261+AA275+AA294+AA299+AA348+AA360+AA380+AA413+AA458+AA467+AA469+AA477</f>
        <v>9.5036009399999983</v>
      </c>
      <c r="AR260" s="130" t="s">
        <v>86</v>
      </c>
      <c r="AT260" s="131" t="s">
        <v>68</v>
      </c>
      <c r="AU260" s="131" t="s">
        <v>69</v>
      </c>
      <c r="AY260" s="130" t="s">
        <v>135</v>
      </c>
      <c r="BK260" s="132">
        <f>BK261+BK275+BK294+BK299+BK348+BK360+BK380+BK413+BK458+BK467+BK469+BK477</f>
        <v>0</v>
      </c>
    </row>
    <row r="261" spans="1:65" ht="19.899999999999999" customHeight="1">
      <c r="A261" s="122"/>
      <c r="B261" s="123"/>
      <c r="C261" s="124"/>
      <c r="D261" s="133" t="s">
        <v>107</v>
      </c>
      <c r="E261" s="133"/>
      <c r="F261" s="133"/>
      <c r="G261" s="133"/>
      <c r="H261" s="133"/>
      <c r="I261" s="133"/>
      <c r="J261" s="133"/>
      <c r="K261" s="133"/>
      <c r="L261" s="133"/>
      <c r="M261" s="133"/>
      <c r="N261" s="346">
        <f>SUM(N262:Q274)</f>
        <v>0</v>
      </c>
      <c r="O261" s="346"/>
      <c r="P261" s="346"/>
      <c r="Q261" s="346"/>
      <c r="R261" s="126"/>
      <c r="T261" s="127"/>
      <c r="U261" s="124"/>
      <c r="V261" s="124"/>
      <c r="W261" s="128">
        <f>SUM(W262:W274)</f>
        <v>21.060000000000002</v>
      </c>
      <c r="X261" s="124"/>
      <c r="Y261" s="128">
        <f>SUM(Y262:Y274)</f>
        <v>7.4719124999999993</v>
      </c>
      <c r="Z261" s="124"/>
      <c r="AA261" s="129">
        <f>SUM(AA262:AA274)</f>
        <v>0</v>
      </c>
      <c r="AR261" s="130" t="s">
        <v>86</v>
      </c>
      <c r="AT261" s="131" t="s">
        <v>68</v>
      </c>
      <c r="AU261" s="131" t="s">
        <v>75</v>
      </c>
      <c r="AY261" s="130" t="s">
        <v>135</v>
      </c>
      <c r="BK261" s="132">
        <f>SUM(BK262:BK274)</f>
        <v>0</v>
      </c>
    </row>
    <row r="262" spans="1:65" s="22" customFormat="1" ht="44.25" customHeight="1">
      <c r="B262" s="134"/>
      <c r="C262" s="186">
        <v>54</v>
      </c>
      <c r="D262" s="135" t="s">
        <v>136</v>
      </c>
      <c r="E262" s="136" t="s">
        <v>351</v>
      </c>
      <c r="F262" s="347" t="s">
        <v>352</v>
      </c>
      <c r="G262" s="347"/>
      <c r="H262" s="347"/>
      <c r="I262" s="347"/>
      <c r="J262" s="137" t="s">
        <v>139</v>
      </c>
      <c r="K262" s="138">
        <f>K264</f>
        <v>67.5</v>
      </c>
      <c r="L262" s="348"/>
      <c r="M262" s="348"/>
      <c r="N262" s="348">
        <f>ROUND(L262*K262,2)</f>
        <v>0</v>
      </c>
      <c r="O262" s="348"/>
      <c r="P262" s="348"/>
      <c r="Q262" s="348"/>
      <c r="R262" s="139"/>
      <c r="T262" s="140"/>
      <c r="U262" s="33" t="s">
        <v>34</v>
      </c>
      <c r="V262" s="141">
        <v>0.17199999999999999</v>
      </c>
      <c r="W262" s="141">
        <f>V262*K262</f>
        <v>11.61</v>
      </c>
      <c r="X262" s="141">
        <v>0.10349</v>
      </c>
      <c r="Y262" s="141">
        <f>X262*K262</f>
        <v>6.9855749999999999</v>
      </c>
      <c r="Z262" s="141">
        <v>0</v>
      </c>
      <c r="AA262" s="142">
        <f>Z262*K262</f>
        <v>0</v>
      </c>
      <c r="AR262" s="8" t="s">
        <v>353</v>
      </c>
      <c r="AT262" s="8" t="s">
        <v>136</v>
      </c>
      <c r="AU262" s="8" t="s">
        <v>86</v>
      </c>
      <c r="AY262" s="8" t="s">
        <v>135</v>
      </c>
      <c r="BE262" s="143">
        <f>IF(U262="základní",N262,0)</f>
        <v>0</v>
      </c>
      <c r="BF262" s="143">
        <f>IF(U262="snížená",N262,0)</f>
        <v>0</v>
      </c>
      <c r="BG262" s="143">
        <f>IF(U262="zákl. přenesená",N262,0)</f>
        <v>0</v>
      </c>
      <c r="BH262" s="143">
        <f>IF(U262="sníž. přenesená",N262,0)</f>
        <v>0</v>
      </c>
      <c r="BI262" s="143">
        <f>IF(U262="nulová",N262,0)</f>
        <v>0</v>
      </c>
      <c r="BJ262" s="8" t="s">
        <v>75</v>
      </c>
      <c r="BK262" s="143">
        <f>ROUND(L262*K262,2)</f>
        <v>0</v>
      </c>
      <c r="BL262" s="8" t="s">
        <v>353</v>
      </c>
      <c r="BM262" s="8" t="s">
        <v>354</v>
      </c>
    </row>
    <row r="263" spans="1:65" s="160" customFormat="1" ht="17.25" customHeight="1">
      <c r="B263" s="161"/>
      <c r="C263" s="187"/>
      <c r="D263" s="162"/>
      <c r="E263" s="163"/>
      <c r="F263" s="352" t="s">
        <v>355</v>
      </c>
      <c r="G263" s="352"/>
      <c r="H263" s="352"/>
      <c r="I263" s="352"/>
      <c r="J263" s="162"/>
      <c r="K263" s="163"/>
      <c r="L263" s="162"/>
      <c r="M263" s="162"/>
      <c r="N263" s="162"/>
      <c r="O263" s="162"/>
      <c r="P263" s="162"/>
      <c r="Q263" s="162"/>
      <c r="R263" s="164"/>
      <c r="T263" s="165"/>
      <c r="U263" s="162"/>
      <c r="V263" s="162"/>
      <c r="W263" s="162"/>
      <c r="X263" s="162"/>
      <c r="Y263" s="162"/>
      <c r="Z263" s="162"/>
      <c r="AA263" s="166"/>
      <c r="AT263" s="167" t="s">
        <v>148</v>
      </c>
      <c r="AU263" s="167" t="s">
        <v>86</v>
      </c>
      <c r="AV263" s="160" t="s">
        <v>75</v>
      </c>
      <c r="AW263" s="160" t="s">
        <v>27</v>
      </c>
      <c r="AX263" s="160" t="s">
        <v>69</v>
      </c>
      <c r="AY263" s="167" t="s">
        <v>135</v>
      </c>
    </row>
    <row r="264" spans="1:65" s="151" customFormat="1" ht="15" customHeight="1">
      <c r="B264" s="152"/>
      <c r="C264" s="188"/>
      <c r="D264" s="153"/>
      <c r="E264" s="154"/>
      <c r="F264" s="353" t="s">
        <v>261</v>
      </c>
      <c r="G264" s="353"/>
      <c r="H264" s="353"/>
      <c r="I264" s="353"/>
      <c r="J264" s="153"/>
      <c r="K264" s="155">
        <v>67.5</v>
      </c>
      <c r="L264" s="153"/>
      <c r="M264" s="153"/>
      <c r="N264" s="153"/>
      <c r="O264" s="153"/>
      <c r="P264" s="153"/>
      <c r="Q264" s="153"/>
      <c r="R264" s="156"/>
      <c r="T264" s="157"/>
      <c r="U264" s="153"/>
      <c r="V264" s="153"/>
      <c r="W264" s="153"/>
      <c r="X264" s="153"/>
      <c r="Y264" s="153"/>
      <c r="Z264" s="153"/>
      <c r="AA264" s="158"/>
      <c r="AT264" s="159" t="s">
        <v>148</v>
      </c>
      <c r="AU264" s="159" t="s">
        <v>86</v>
      </c>
      <c r="AV264" s="151" t="s">
        <v>86</v>
      </c>
      <c r="AW264" s="151" t="s">
        <v>27</v>
      </c>
      <c r="AX264" s="151" t="s">
        <v>69</v>
      </c>
      <c r="AY264" s="159" t="s">
        <v>135</v>
      </c>
    </row>
    <row r="265" spans="1:65" s="22" customFormat="1" ht="18.75" customHeight="1">
      <c r="B265" s="134"/>
      <c r="C265" s="189">
        <v>55</v>
      </c>
      <c r="D265" s="179" t="s">
        <v>214</v>
      </c>
      <c r="E265" s="180" t="s">
        <v>356</v>
      </c>
      <c r="F265" s="355" t="s">
        <v>753</v>
      </c>
      <c r="G265" s="355"/>
      <c r="H265" s="355"/>
      <c r="I265" s="355"/>
      <c r="J265" s="181" t="s">
        <v>139</v>
      </c>
      <c r="K265" s="182">
        <f>K266</f>
        <v>74.25</v>
      </c>
      <c r="L265" s="356"/>
      <c r="M265" s="356"/>
      <c r="N265" s="356">
        <f>ROUND(L265*K265,2)</f>
        <v>0</v>
      </c>
      <c r="O265" s="356"/>
      <c r="P265" s="356"/>
      <c r="Q265" s="356"/>
      <c r="R265" s="139"/>
      <c r="T265" s="140"/>
      <c r="U265" s="33" t="s">
        <v>34</v>
      </c>
      <c r="V265" s="141">
        <v>0</v>
      </c>
      <c r="W265" s="141">
        <f>V265*K265</f>
        <v>0</v>
      </c>
      <c r="X265" s="141">
        <v>2.9999999999999997E-4</v>
      </c>
      <c r="Y265" s="141">
        <f>X265*K265</f>
        <v>2.2275E-2</v>
      </c>
      <c r="Z265" s="141">
        <v>0</v>
      </c>
      <c r="AA265" s="142">
        <f>Z265*K265</f>
        <v>0</v>
      </c>
      <c r="AR265" s="8" t="s">
        <v>357</v>
      </c>
      <c r="AT265" s="8" t="s">
        <v>214</v>
      </c>
      <c r="AU265" s="8" t="s">
        <v>86</v>
      </c>
      <c r="AY265" s="8" t="s">
        <v>135</v>
      </c>
      <c r="BE265" s="143">
        <f>IF(U265="základní",N265,0)</f>
        <v>0</v>
      </c>
      <c r="BF265" s="143">
        <f>IF(U265="snížená",N265,0)</f>
        <v>0</v>
      </c>
      <c r="BG265" s="143">
        <f>IF(U265="zákl. přenesená",N265,0)</f>
        <v>0</v>
      </c>
      <c r="BH265" s="143">
        <f>IF(U265="sníž. přenesená",N265,0)</f>
        <v>0</v>
      </c>
      <c r="BI265" s="143">
        <f>IF(U265="nulová",N265,0)</f>
        <v>0</v>
      </c>
      <c r="BJ265" s="8" t="s">
        <v>75</v>
      </c>
      <c r="BK265" s="143">
        <f>ROUND(L265*K265,2)</f>
        <v>0</v>
      </c>
      <c r="BL265" s="8" t="s">
        <v>353</v>
      </c>
      <c r="BM265" s="8" t="s">
        <v>358</v>
      </c>
    </row>
    <row r="266" spans="1:65" s="151" customFormat="1" ht="15" customHeight="1">
      <c r="B266" s="152"/>
      <c r="C266" s="188"/>
      <c r="D266" s="153"/>
      <c r="E266" s="154"/>
      <c r="F266" s="351" t="s">
        <v>359</v>
      </c>
      <c r="G266" s="351"/>
      <c r="H266" s="351"/>
      <c r="I266" s="351"/>
      <c r="J266" s="153"/>
      <c r="K266" s="155">
        <f>67.5*1.1</f>
        <v>74.25</v>
      </c>
      <c r="L266" s="153"/>
      <c r="M266" s="153"/>
      <c r="N266" s="153"/>
      <c r="O266" s="153"/>
      <c r="P266" s="153"/>
      <c r="Q266" s="153"/>
      <c r="R266" s="156"/>
      <c r="T266" s="157"/>
      <c r="U266" s="153"/>
      <c r="V266" s="153"/>
      <c r="W266" s="153"/>
      <c r="X266" s="153"/>
      <c r="Y266" s="153"/>
      <c r="Z266" s="153"/>
      <c r="AA266" s="158"/>
      <c r="AT266" s="159" t="s">
        <v>148</v>
      </c>
      <c r="AU266" s="159" t="s">
        <v>86</v>
      </c>
      <c r="AV266" s="151" t="s">
        <v>86</v>
      </c>
      <c r="AW266" s="151" t="s">
        <v>27</v>
      </c>
      <c r="AX266" s="151" t="s">
        <v>75</v>
      </c>
      <c r="AY266" s="159" t="s">
        <v>135</v>
      </c>
    </row>
    <row r="267" spans="1:65" s="22" customFormat="1" ht="18.75" customHeight="1">
      <c r="B267" s="134"/>
      <c r="C267" s="189">
        <v>56</v>
      </c>
      <c r="D267" s="179" t="s">
        <v>214</v>
      </c>
      <c r="E267" s="180" t="s">
        <v>360</v>
      </c>
      <c r="F267" s="355" t="s">
        <v>754</v>
      </c>
      <c r="G267" s="355"/>
      <c r="H267" s="355"/>
      <c r="I267" s="355"/>
      <c r="J267" s="181" t="s">
        <v>139</v>
      </c>
      <c r="K267" s="182">
        <f>K268</f>
        <v>74.25</v>
      </c>
      <c r="L267" s="356"/>
      <c r="M267" s="356"/>
      <c r="N267" s="356">
        <f>ROUND(L267*K267,2)</f>
        <v>0</v>
      </c>
      <c r="O267" s="356"/>
      <c r="P267" s="356"/>
      <c r="Q267" s="356"/>
      <c r="R267" s="139"/>
      <c r="T267" s="140"/>
      <c r="U267" s="33" t="s">
        <v>34</v>
      </c>
      <c r="V267" s="141">
        <v>0</v>
      </c>
      <c r="W267" s="141">
        <f>V267*K267</f>
        <v>0</v>
      </c>
      <c r="X267" s="141">
        <v>4.4999999999999997E-3</v>
      </c>
      <c r="Y267" s="141">
        <f>X267*K267</f>
        <v>0.33412499999999995</v>
      </c>
      <c r="Z267" s="141">
        <v>0</v>
      </c>
      <c r="AA267" s="142">
        <f>Z267*K267</f>
        <v>0</v>
      </c>
      <c r="AR267" s="8" t="s">
        <v>357</v>
      </c>
      <c r="AT267" s="8" t="s">
        <v>214</v>
      </c>
      <c r="AU267" s="8" t="s">
        <v>86</v>
      </c>
      <c r="AY267" s="8" t="s">
        <v>135</v>
      </c>
      <c r="BE267" s="143">
        <f>IF(U267="základní",N267,0)</f>
        <v>0</v>
      </c>
      <c r="BF267" s="143">
        <f>IF(U267="snížená",N267,0)</f>
        <v>0</v>
      </c>
      <c r="BG267" s="143">
        <f>IF(U267="zákl. přenesená",N267,0)</f>
        <v>0</v>
      </c>
      <c r="BH267" s="143">
        <f>IF(U267="sníž. přenesená",N267,0)</f>
        <v>0</v>
      </c>
      <c r="BI267" s="143">
        <f>IF(U267="nulová",N267,0)</f>
        <v>0</v>
      </c>
      <c r="BJ267" s="8" t="s">
        <v>75</v>
      </c>
      <c r="BK267" s="143">
        <f>ROUND(L267*K267,2)</f>
        <v>0</v>
      </c>
      <c r="BL267" s="8" t="s">
        <v>353</v>
      </c>
      <c r="BM267" s="8" t="s">
        <v>361</v>
      </c>
    </row>
    <row r="268" spans="1:65" s="151" customFormat="1" ht="15" customHeight="1">
      <c r="B268" s="152"/>
      <c r="C268" s="188"/>
      <c r="D268" s="153"/>
      <c r="E268" s="154"/>
      <c r="F268" s="351" t="s">
        <v>359</v>
      </c>
      <c r="G268" s="351"/>
      <c r="H268" s="351"/>
      <c r="I268" s="351"/>
      <c r="J268" s="153"/>
      <c r="K268" s="155">
        <f>67.5*1.1</f>
        <v>74.25</v>
      </c>
      <c r="L268" s="153"/>
      <c r="M268" s="153"/>
      <c r="N268" s="153"/>
      <c r="O268" s="153"/>
      <c r="P268" s="153"/>
      <c r="Q268" s="153"/>
      <c r="R268" s="156"/>
      <c r="T268" s="157"/>
      <c r="U268" s="153"/>
      <c r="V268" s="153"/>
      <c r="W268" s="153"/>
      <c r="X268" s="153"/>
      <c r="Y268" s="153"/>
      <c r="Z268" s="153"/>
      <c r="AA268" s="158"/>
      <c r="AT268" s="159" t="s">
        <v>148</v>
      </c>
      <c r="AU268" s="159" t="s">
        <v>86</v>
      </c>
      <c r="AV268" s="151" t="s">
        <v>86</v>
      </c>
      <c r="AW268" s="151" t="s">
        <v>27</v>
      </c>
      <c r="AX268" s="151" t="s">
        <v>75</v>
      </c>
      <c r="AY268" s="159" t="s">
        <v>135</v>
      </c>
    </row>
    <row r="269" spans="1:65" s="22" customFormat="1" ht="31.5" customHeight="1">
      <c r="B269" s="134"/>
      <c r="C269" s="135">
        <v>57</v>
      </c>
      <c r="D269" s="135" t="s">
        <v>136</v>
      </c>
      <c r="E269" s="136" t="s">
        <v>362</v>
      </c>
      <c r="F269" s="347" t="s">
        <v>363</v>
      </c>
      <c r="G269" s="347"/>
      <c r="H269" s="347"/>
      <c r="I269" s="347"/>
      <c r="J269" s="137" t="s">
        <v>139</v>
      </c>
      <c r="K269" s="185" t="str">
        <f>K272</f>
        <v>67,5</v>
      </c>
      <c r="L269" s="348"/>
      <c r="M269" s="348"/>
      <c r="N269" s="348">
        <f>ROUND(L269*K269,2)</f>
        <v>0</v>
      </c>
      <c r="O269" s="348"/>
      <c r="P269" s="348"/>
      <c r="Q269" s="348"/>
      <c r="R269" s="139"/>
      <c r="T269" s="140"/>
      <c r="U269" s="33" t="s">
        <v>34</v>
      </c>
      <c r="V269" s="141">
        <v>0.14000000000000001</v>
      </c>
      <c r="W269" s="141">
        <f>V269*K269</f>
        <v>9.4500000000000011</v>
      </c>
      <c r="X269" s="141">
        <v>7.6999999999999996E-4</v>
      </c>
      <c r="Y269" s="141">
        <f>X269*K269</f>
        <v>5.1975E-2</v>
      </c>
      <c r="Z269" s="141">
        <v>0</v>
      </c>
      <c r="AA269" s="142">
        <f>Z269*K269</f>
        <v>0</v>
      </c>
      <c r="AR269" s="8" t="s">
        <v>353</v>
      </c>
      <c r="AT269" s="8" t="s">
        <v>136</v>
      </c>
      <c r="AU269" s="8" t="s">
        <v>86</v>
      </c>
      <c r="AY269" s="8" t="s">
        <v>135</v>
      </c>
      <c r="BE269" s="143">
        <f>IF(U269="základní",N269,0)</f>
        <v>0</v>
      </c>
      <c r="BF269" s="143">
        <f>IF(U269="snížená",N269,0)</f>
        <v>0</v>
      </c>
      <c r="BG269" s="143">
        <f>IF(U269="zákl. přenesená",N269,0)</f>
        <v>0</v>
      </c>
      <c r="BH269" s="143">
        <f>IF(U269="sníž. přenesená",N269,0)</f>
        <v>0</v>
      </c>
      <c r="BI269" s="143">
        <f>IF(U269="nulová",N269,0)</f>
        <v>0</v>
      </c>
      <c r="BJ269" s="8" t="s">
        <v>75</v>
      </c>
      <c r="BK269" s="143">
        <f>ROUND(L269*K269,2)</f>
        <v>0</v>
      </c>
      <c r="BL269" s="8" t="s">
        <v>353</v>
      </c>
      <c r="BM269" s="8" t="s">
        <v>364</v>
      </c>
    </row>
    <row r="270" spans="1:65" s="160" customFormat="1" ht="17.25" customHeight="1">
      <c r="B270" s="161"/>
      <c r="C270" s="187"/>
      <c r="D270" s="162"/>
      <c r="E270" s="163"/>
      <c r="F270" s="352" t="s">
        <v>238</v>
      </c>
      <c r="G270" s="352"/>
      <c r="H270" s="352"/>
      <c r="I270" s="352"/>
      <c r="J270" s="162"/>
      <c r="K270" s="163"/>
      <c r="L270" s="162"/>
      <c r="M270" s="162"/>
      <c r="N270" s="162"/>
      <c r="O270" s="162"/>
      <c r="P270" s="162"/>
      <c r="Q270" s="162"/>
      <c r="R270" s="164"/>
      <c r="T270" s="165"/>
      <c r="U270" s="162"/>
      <c r="V270" s="162"/>
      <c r="W270" s="162"/>
      <c r="X270" s="162"/>
      <c r="Y270" s="162"/>
      <c r="Z270" s="162"/>
      <c r="AA270" s="166"/>
      <c r="AT270" s="167" t="s">
        <v>148</v>
      </c>
      <c r="AU270" s="167" t="s">
        <v>86</v>
      </c>
      <c r="AV270" s="160" t="s">
        <v>75</v>
      </c>
      <c r="AW270" s="160" t="s">
        <v>27</v>
      </c>
      <c r="AX270" s="160" t="s">
        <v>69</v>
      </c>
      <c r="AY270" s="167" t="s">
        <v>135</v>
      </c>
    </row>
    <row r="271" spans="1:65" ht="11.25" customHeight="1">
      <c r="A271" s="160"/>
      <c r="B271" s="161"/>
      <c r="C271" s="187"/>
      <c r="D271" s="162"/>
      <c r="E271" s="163"/>
      <c r="F271" s="357" t="s">
        <v>355</v>
      </c>
      <c r="G271" s="357"/>
      <c r="H271" s="357"/>
      <c r="I271" s="357"/>
      <c r="J271" s="162"/>
      <c r="K271" s="163"/>
      <c r="L271" s="162"/>
      <c r="M271" s="162"/>
      <c r="N271" s="162"/>
      <c r="O271" s="162"/>
      <c r="P271" s="162"/>
      <c r="Q271" s="162"/>
      <c r="R271" s="164"/>
      <c r="T271" s="165"/>
      <c r="U271" s="162"/>
      <c r="V271" s="162"/>
      <c r="W271" s="162"/>
      <c r="X271" s="162"/>
      <c r="Y271" s="162"/>
      <c r="Z271" s="162"/>
      <c r="AA271" s="166"/>
      <c r="AT271" s="167" t="s">
        <v>148</v>
      </c>
      <c r="AU271" s="167" t="s">
        <v>86</v>
      </c>
      <c r="AV271" s="160" t="s">
        <v>75</v>
      </c>
      <c r="AW271" s="160" t="s">
        <v>27</v>
      </c>
      <c r="AX271" s="160" t="s">
        <v>69</v>
      </c>
      <c r="AY271" s="167" t="s">
        <v>135</v>
      </c>
    </row>
    <row r="272" spans="1:65" s="151" customFormat="1" ht="15.75" customHeight="1">
      <c r="B272" s="152"/>
      <c r="C272" s="188"/>
      <c r="D272" s="153"/>
      <c r="E272" s="154"/>
      <c r="F272" s="353" t="s">
        <v>261</v>
      </c>
      <c r="G272" s="353"/>
      <c r="H272" s="353"/>
      <c r="I272" s="353"/>
      <c r="J272" s="153"/>
      <c r="K272" s="155" t="str">
        <f>F272</f>
        <v>67,5</v>
      </c>
      <c r="L272" s="153"/>
      <c r="M272" s="153"/>
      <c r="N272" s="153"/>
      <c r="O272" s="153"/>
      <c r="P272" s="153"/>
      <c r="Q272" s="153"/>
      <c r="R272" s="156"/>
      <c r="T272" s="157"/>
      <c r="U272" s="153"/>
      <c r="V272" s="153"/>
      <c r="W272" s="153"/>
      <c r="X272" s="153"/>
      <c r="Y272" s="153"/>
      <c r="Z272" s="153"/>
      <c r="AA272" s="158"/>
      <c r="AT272" s="159" t="s">
        <v>148</v>
      </c>
      <c r="AU272" s="159" t="s">
        <v>86</v>
      </c>
      <c r="AV272" s="151" t="s">
        <v>86</v>
      </c>
      <c r="AW272" s="151" t="s">
        <v>27</v>
      </c>
      <c r="AX272" s="151" t="s">
        <v>69</v>
      </c>
      <c r="AY272" s="159" t="s">
        <v>135</v>
      </c>
    </row>
    <row r="273" spans="1:65" s="22" customFormat="1" ht="31.5" customHeight="1">
      <c r="B273" s="134"/>
      <c r="C273" s="189">
        <v>58</v>
      </c>
      <c r="D273" s="179" t="s">
        <v>214</v>
      </c>
      <c r="E273" s="180" t="s">
        <v>365</v>
      </c>
      <c r="F273" s="355" t="s">
        <v>755</v>
      </c>
      <c r="G273" s="355"/>
      <c r="H273" s="355"/>
      <c r="I273" s="355"/>
      <c r="J273" s="181" t="s">
        <v>139</v>
      </c>
      <c r="K273" s="182">
        <f>67.5*1.1</f>
        <v>74.25</v>
      </c>
      <c r="L273" s="356"/>
      <c r="M273" s="356"/>
      <c r="N273" s="356">
        <f>ROUND(L273*K273,2)</f>
        <v>0</v>
      </c>
      <c r="O273" s="356"/>
      <c r="P273" s="356"/>
      <c r="Q273" s="356"/>
      <c r="R273" s="139"/>
      <c r="T273" s="140"/>
      <c r="U273" s="33" t="s">
        <v>34</v>
      </c>
      <c r="V273" s="141">
        <v>0</v>
      </c>
      <c r="W273" s="141">
        <f>V273*K273</f>
        <v>0</v>
      </c>
      <c r="X273" s="141">
        <v>1.0499999999999999E-3</v>
      </c>
      <c r="Y273" s="141">
        <f>X273*K273</f>
        <v>7.796249999999999E-2</v>
      </c>
      <c r="Z273" s="141">
        <v>0</v>
      </c>
      <c r="AA273" s="142">
        <f>Z273*K273</f>
        <v>0</v>
      </c>
      <c r="AR273" s="8" t="s">
        <v>357</v>
      </c>
      <c r="AT273" s="8" t="s">
        <v>214</v>
      </c>
      <c r="AU273" s="8" t="s">
        <v>86</v>
      </c>
      <c r="AY273" s="8" t="s">
        <v>135</v>
      </c>
      <c r="BE273" s="143">
        <f>IF(U273="základní",N273,0)</f>
        <v>0</v>
      </c>
      <c r="BF273" s="143">
        <f>IF(U273="snížená",N273,0)</f>
        <v>0</v>
      </c>
      <c r="BG273" s="143">
        <f>IF(U273="zákl. přenesená",N273,0)</f>
        <v>0</v>
      </c>
      <c r="BH273" s="143">
        <f>IF(U273="sníž. přenesená",N273,0)</f>
        <v>0</v>
      </c>
      <c r="BI273" s="143">
        <f>IF(U273="nulová",N273,0)</f>
        <v>0</v>
      </c>
      <c r="BJ273" s="8" t="s">
        <v>75</v>
      </c>
      <c r="BK273" s="143">
        <f>ROUND(L273*K273,2)</f>
        <v>0</v>
      </c>
      <c r="BL273" s="8" t="s">
        <v>353</v>
      </c>
      <c r="BM273" s="8" t="s">
        <v>366</v>
      </c>
    </row>
    <row r="274" spans="1:65" ht="31.5" customHeight="1">
      <c r="A274" s="22"/>
      <c r="B274" s="134"/>
      <c r="C274" s="186">
        <v>59</v>
      </c>
      <c r="D274" s="135" t="s">
        <v>136</v>
      </c>
      <c r="E274" s="136" t="s">
        <v>367</v>
      </c>
      <c r="F274" s="347" t="s">
        <v>368</v>
      </c>
      <c r="G274" s="347"/>
      <c r="H274" s="347"/>
      <c r="I274" s="347"/>
      <c r="J274" s="137" t="s">
        <v>185</v>
      </c>
      <c r="K274" s="138">
        <v>6.41</v>
      </c>
      <c r="L274" s="348"/>
      <c r="M274" s="348"/>
      <c r="N274" s="348">
        <f>ROUND(L274*K274,2)</f>
        <v>0</v>
      </c>
      <c r="O274" s="348"/>
      <c r="P274" s="348"/>
      <c r="Q274" s="348"/>
      <c r="R274" s="139"/>
      <c r="T274" s="140"/>
      <c r="U274" s="33" t="s">
        <v>34</v>
      </c>
      <c r="V274" s="141">
        <v>0</v>
      </c>
      <c r="W274" s="141">
        <f>V274*K274</f>
        <v>0</v>
      </c>
      <c r="X274" s="141">
        <v>0</v>
      </c>
      <c r="Y274" s="141">
        <f>X274*K274</f>
        <v>0</v>
      </c>
      <c r="Z274" s="141">
        <v>0</v>
      </c>
      <c r="AA274" s="142">
        <f>Z274*K274</f>
        <v>0</v>
      </c>
      <c r="AR274" s="8" t="s">
        <v>353</v>
      </c>
      <c r="AT274" s="8" t="s">
        <v>136</v>
      </c>
      <c r="AU274" s="8" t="s">
        <v>86</v>
      </c>
      <c r="AY274" s="8" t="s">
        <v>135</v>
      </c>
      <c r="BE274" s="143">
        <f>IF(U274="základní",N274,0)</f>
        <v>0</v>
      </c>
      <c r="BF274" s="143">
        <f>IF(U274="snížená",N274,0)</f>
        <v>0</v>
      </c>
      <c r="BG274" s="143">
        <f>IF(U274="zákl. přenesená",N274,0)</f>
        <v>0</v>
      </c>
      <c r="BH274" s="143">
        <f>IF(U274="sníž. přenesená",N274,0)</f>
        <v>0</v>
      </c>
      <c r="BI274" s="143">
        <f>IF(U274="nulová",N274,0)</f>
        <v>0</v>
      </c>
      <c r="BJ274" s="8" t="s">
        <v>75</v>
      </c>
      <c r="BK274" s="143">
        <f>ROUND(L274*K274,2)</f>
        <v>0</v>
      </c>
      <c r="BL274" s="8" t="s">
        <v>353</v>
      </c>
      <c r="BM274" s="8" t="s">
        <v>369</v>
      </c>
    </row>
    <row r="275" spans="1:65" s="122" customFormat="1" ht="18.75" customHeight="1">
      <c r="B275" s="123"/>
      <c r="C275" s="124"/>
      <c r="D275" s="133" t="s">
        <v>108</v>
      </c>
      <c r="E275" s="133"/>
      <c r="F275" s="133"/>
      <c r="G275" s="133"/>
      <c r="H275" s="133"/>
      <c r="I275" s="133"/>
      <c r="J275" s="133"/>
      <c r="K275" s="133"/>
      <c r="L275" s="133"/>
      <c r="M275" s="133"/>
      <c r="N275" s="350">
        <f>SUM(N276:Q290)</f>
        <v>0</v>
      </c>
      <c r="O275" s="350"/>
      <c r="P275" s="350"/>
      <c r="Q275" s="350"/>
      <c r="R275" s="126"/>
      <c r="T275" s="127"/>
      <c r="U275" s="124"/>
      <c r="V275" s="124"/>
      <c r="W275" s="128">
        <f>SUM(W276:W293)</f>
        <v>17.393169</v>
      </c>
      <c r="X275" s="124"/>
      <c r="Y275" s="128">
        <f>SUM(Y276:Y293)</f>
        <v>0.99407013999999994</v>
      </c>
      <c r="Z275" s="124"/>
      <c r="AA275" s="129">
        <f>SUM(AA276:AA293)</f>
        <v>0</v>
      </c>
      <c r="AR275" s="130" t="s">
        <v>86</v>
      </c>
      <c r="AT275" s="131" t="s">
        <v>68</v>
      </c>
      <c r="AU275" s="131" t="s">
        <v>75</v>
      </c>
      <c r="AY275" s="130" t="s">
        <v>135</v>
      </c>
      <c r="BK275" s="132">
        <f>SUM(BK276:BK293)</f>
        <v>0</v>
      </c>
    </row>
    <row r="276" spans="1:65" s="22" customFormat="1" ht="31.5" customHeight="1">
      <c r="B276" s="134"/>
      <c r="C276" s="186">
        <v>60</v>
      </c>
      <c r="D276" s="135" t="s">
        <v>136</v>
      </c>
      <c r="E276" s="136" t="s">
        <v>370</v>
      </c>
      <c r="F276" s="347" t="s">
        <v>371</v>
      </c>
      <c r="G276" s="347"/>
      <c r="H276" s="347"/>
      <c r="I276" s="347"/>
      <c r="J276" s="137" t="s">
        <v>139</v>
      </c>
      <c r="K276" s="138">
        <v>67.763999999999996</v>
      </c>
      <c r="L276" s="348"/>
      <c r="M276" s="348"/>
      <c r="N276" s="348">
        <f>ROUND(L276*K276,2)</f>
        <v>0</v>
      </c>
      <c r="O276" s="348"/>
      <c r="P276" s="348"/>
      <c r="Q276" s="348"/>
      <c r="R276" s="139"/>
      <c r="T276" s="140"/>
      <c r="U276" s="33" t="s">
        <v>34</v>
      </c>
      <c r="V276" s="141">
        <v>0.09</v>
      </c>
      <c r="W276" s="141">
        <f>V276*K276</f>
        <v>6.0987599999999995</v>
      </c>
      <c r="X276" s="141">
        <v>0</v>
      </c>
      <c r="Y276" s="141">
        <f>X276*K276</f>
        <v>0</v>
      </c>
      <c r="Z276" s="141">
        <v>0</v>
      </c>
      <c r="AA276" s="142">
        <f>Z276*K276</f>
        <v>0</v>
      </c>
      <c r="AR276" s="8" t="s">
        <v>353</v>
      </c>
      <c r="AT276" s="8" t="s">
        <v>136</v>
      </c>
      <c r="AU276" s="8" t="s">
        <v>86</v>
      </c>
      <c r="AY276" s="8" t="s">
        <v>135</v>
      </c>
      <c r="BE276" s="143">
        <f>IF(U276="základní",N276,0)</f>
        <v>0</v>
      </c>
      <c r="BF276" s="143">
        <f>IF(U276="snížená",N276,0)</f>
        <v>0</v>
      </c>
      <c r="BG276" s="143">
        <f>IF(U276="zákl. přenesená",N276,0)</f>
        <v>0</v>
      </c>
      <c r="BH276" s="143">
        <f>IF(U276="sníž. přenesená",N276,0)</f>
        <v>0</v>
      </c>
      <c r="BI276" s="143">
        <f>IF(U276="nulová",N276,0)</f>
        <v>0</v>
      </c>
      <c r="BJ276" s="8" t="s">
        <v>75</v>
      </c>
      <c r="BK276" s="143">
        <f>ROUND(L276*K276,2)</f>
        <v>0</v>
      </c>
      <c r="BL276" s="8" t="s">
        <v>353</v>
      </c>
      <c r="BM276" s="8" t="s">
        <v>372</v>
      </c>
    </row>
    <row r="277" spans="1:65" s="160" customFormat="1" ht="15.75" customHeight="1">
      <c r="B277" s="161"/>
      <c r="C277" s="187"/>
      <c r="D277" s="162"/>
      <c r="E277" s="163"/>
      <c r="F277" s="352" t="s">
        <v>236</v>
      </c>
      <c r="G277" s="352"/>
      <c r="H277" s="352"/>
      <c r="I277" s="352"/>
      <c r="J277" s="162"/>
      <c r="K277" s="163"/>
      <c r="L277" s="162"/>
      <c r="M277" s="162"/>
      <c r="N277" s="162"/>
      <c r="O277" s="162"/>
      <c r="P277" s="162"/>
      <c r="Q277" s="162"/>
      <c r="R277" s="164"/>
      <c r="T277" s="165"/>
      <c r="U277" s="162"/>
      <c r="V277" s="162"/>
      <c r="W277" s="162"/>
      <c r="X277" s="162"/>
      <c r="Y277" s="162"/>
      <c r="Z277" s="162"/>
      <c r="AA277" s="166"/>
      <c r="AT277" s="167" t="s">
        <v>148</v>
      </c>
      <c r="AU277" s="167" t="s">
        <v>86</v>
      </c>
      <c r="AV277" s="160" t="s">
        <v>75</v>
      </c>
      <c r="AW277" s="160" t="s">
        <v>27</v>
      </c>
      <c r="AX277" s="160" t="s">
        <v>69</v>
      </c>
      <c r="AY277" s="167" t="s">
        <v>135</v>
      </c>
    </row>
    <row r="278" spans="1:65" s="151" customFormat="1" ht="15" customHeight="1">
      <c r="B278" s="152"/>
      <c r="C278" s="188"/>
      <c r="D278" s="153"/>
      <c r="E278" s="154"/>
      <c r="F278" s="353" t="s">
        <v>373</v>
      </c>
      <c r="G278" s="353"/>
      <c r="H278" s="353"/>
      <c r="I278" s="353"/>
      <c r="J278" s="153"/>
      <c r="K278" s="155">
        <v>67.763999999999996</v>
      </c>
      <c r="L278" s="153"/>
      <c r="M278" s="153"/>
      <c r="N278" s="153"/>
      <c r="O278" s="153"/>
      <c r="P278" s="153"/>
      <c r="Q278" s="153"/>
      <c r="R278" s="156"/>
      <c r="T278" s="157"/>
      <c r="U278" s="153"/>
      <c r="V278" s="153"/>
      <c r="W278" s="153"/>
      <c r="X278" s="153"/>
      <c r="Y278" s="153"/>
      <c r="Z278" s="153"/>
      <c r="AA278" s="158"/>
      <c r="AT278" s="159" t="s">
        <v>148</v>
      </c>
      <c r="AU278" s="159" t="s">
        <v>86</v>
      </c>
      <c r="AV278" s="151" t="s">
        <v>86</v>
      </c>
      <c r="AW278" s="151" t="s">
        <v>27</v>
      </c>
      <c r="AX278" s="151" t="s">
        <v>75</v>
      </c>
      <c r="AY278" s="159" t="s">
        <v>135</v>
      </c>
    </row>
    <row r="279" spans="1:65" s="22" customFormat="1" ht="20.25" customHeight="1">
      <c r="B279" s="134"/>
      <c r="C279" s="189">
        <v>61</v>
      </c>
      <c r="D279" s="179" t="s">
        <v>214</v>
      </c>
      <c r="E279" s="180" t="s">
        <v>374</v>
      </c>
      <c r="F279" s="355" t="s">
        <v>756</v>
      </c>
      <c r="G279" s="355"/>
      <c r="H279" s="355"/>
      <c r="I279" s="355"/>
      <c r="J279" s="181" t="s">
        <v>139</v>
      </c>
      <c r="K279" s="182">
        <v>81.316000000000003</v>
      </c>
      <c r="L279" s="356"/>
      <c r="M279" s="356"/>
      <c r="N279" s="356">
        <f>ROUND(L279*K279,2)</f>
        <v>0</v>
      </c>
      <c r="O279" s="356"/>
      <c r="P279" s="356"/>
      <c r="Q279" s="356"/>
      <c r="R279" s="139"/>
      <c r="T279" s="140"/>
      <c r="U279" s="33" t="s">
        <v>34</v>
      </c>
      <c r="V279" s="141">
        <v>0</v>
      </c>
      <c r="W279" s="141">
        <f>V279*K279</f>
        <v>0</v>
      </c>
      <c r="X279" s="141">
        <v>3.7000000000000002E-3</v>
      </c>
      <c r="Y279" s="141">
        <f>X279*K279</f>
        <v>0.3008692</v>
      </c>
      <c r="Z279" s="141">
        <v>0</v>
      </c>
      <c r="AA279" s="142">
        <f>Z279*K279</f>
        <v>0</v>
      </c>
      <c r="AR279" s="8" t="s">
        <v>357</v>
      </c>
      <c r="AT279" s="8" t="s">
        <v>214</v>
      </c>
      <c r="AU279" s="8" t="s">
        <v>86</v>
      </c>
      <c r="AY279" s="8" t="s">
        <v>135</v>
      </c>
      <c r="BE279" s="143">
        <f>IF(U279="základní",N279,0)</f>
        <v>0</v>
      </c>
      <c r="BF279" s="143">
        <f>IF(U279="snížená",N279,0)</f>
        <v>0</v>
      </c>
      <c r="BG279" s="143">
        <f>IF(U279="zákl. přenesená",N279,0)</f>
        <v>0</v>
      </c>
      <c r="BH279" s="143">
        <f>IF(U279="sníž. přenesená",N279,0)</f>
        <v>0</v>
      </c>
      <c r="BI279" s="143">
        <f>IF(U279="nulová",N279,0)</f>
        <v>0</v>
      </c>
      <c r="BJ279" s="8" t="s">
        <v>75</v>
      </c>
      <c r="BK279" s="143">
        <f>ROUND(L279*K279,2)</f>
        <v>0</v>
      </c>
      <c r="BL279" s="8" t="s">
        <v>353</v>
      </c>
      <c r="BM279" s="8" t="s">
        <v>375</v>
      </c>
    </row>
    <row r="280" spans="1:65" s="160" customFormat="1" ht="17.25" customHeight="1">
      <c r="B280" s="161"/>
      <c r="C280" s="187"/>
      <c r="D280" s="162"/>
      <c r="E280" s="163"/>
      <c r="F280" s="352" t="s">
        <v>236</v>
      </c>
      <c r="G280" s="352"/>
      <c r="H280" s="352"/>
      <c r="I280" s="352"/>
      <c r="J280" s="162"/>
      <c r="K280" s="163"/>
      <c r="L280" s="162"/>
      <c r="M280" s="162"/>
      <c r="N280" s="162"/>
      <c r="O280" s="162"/>
      <c r="P280" s="162"/>
      <c r="Q280" s="162"/>
      <c r="R280" s="164"/>
      <c r="T280" s="165"/>
      <c r="U280" s="162"/>
      <c r="V280" s="162"/>
      <c r="W280" s="162"/>
      <c r="X280" s="162"/>
      <c r="Y280" s="162"/>
      <c r="Z280" s="162"/>
      <c r="AA280" s="166"/>
      <c r="AT280" s="167" t="s">
        <v>148</v>
      </c>
      <c r="AU280" s="167" t="s">
        <v>86</v>
      </c>
      <c r="AV280" s="160" t="s">
        <v>75</v>
      </c>
      <c r="AW280" s="160" t="s">
        <v>27</v>
      </c>
      <c r="AX280" s="160" t="s">
        <v>69</v>
      </c>
      <c r="AY280" s="167" t="s">
        <v>135</v>
      </c>
    </row>
    <row r="281" spans="1:65" s="151" customFormat="1" ht="16.5" customHeight="1">
      <c r="B281" s="152"/>
      <c r="C281" s="188"/>
      <c r="D281" s="153"/>
      <c r="E281" s="154"/>
      <c r="F281" s="353" t="s">
        <v>376</v>
      </c>
      <c r="G281" s="353"/>
      <c r="H281" s="353"/>
      <c r="I281" s="353"/>
      <c r="J281" s="153"/>
      <c r="K281" s="155">
        <v>81.316000000000003</v>
      </c>
      <c r="L281" s="153"/>
      <c r="M281" s="153"/>
      <c r="N281" s="153"/>
      <c r="O281" s="153"/>
      <c r="P281" s="153"/>
      <c r="Q281" s="153"/>
      <c r="R281" s="156"/>
      <c r="T281" s="157"/>
      <c r="U281" s="153"/>
      <c r="V281" s="153"/>
      <c r="W281" s="153"/>
      <c r="X281" s="153"/>
      <c r="Y281" s="153"/>
      <c r="Z281" s="153"/>
      <c r="AA281" s="158"/>
      <c r="AT281" s="159" t="s">
        <v>148</v>
      </c>
      <c r="AU281" s="159" t="s">
        <v>86</v>
      </c>
      <c r="AV281" s="151" t="s">
        <v>86</v>
      </c>
      <c r="AW281" s="151" t="s">
        <v>27</v>
      </c>
      <c r="AX281" s="151" t="s">
        <v>75</v>
      </c>
      <c r="AY281" s="159" t="s">
        <v>135</v>
      </c>
    </row>
    <row r="282" spans="1:65" s="22" customFormat="1" ht="18.75" customHeight="1">
      <c r="B282" s="134"/>
      <c r="C282" s="189">
        <v>62</v>
      </c>
      <c r="D282" s="179" t="s">
        <v>214</v>
      </c>
      <c r="E282" s="180" t="s">
        <v>377</v>
      </c>
      <c r="F282" s="355" t="s">
        <v>757</v>
      </c>
      <c r="G282" s="355"/>
      <c r="H282" s="355"/>
      <c r="I282" s="355"/>
      <c r="J282" s="181" t="s">
        <v>139</v>
      </c>
      <c r="K282" s="182">
        <v>126.929</v>
      </c>
      <c r="L282" s="356"/>
      <c r="M282" s="356"/>
      <c r="N282" s="356">
        <f>ROUND(L282*K282,2)</f>
        <v>0</v>
      </c>
      <c r="O282" s="356"/>
      <c r="P282" s="356"/>
      <c r="Q282" s="356"/>
      <c r="R282" s="139"/>
      <c r="T282" s="140"/>
      <c r="U282" s="33" t="s">
        <v>34</v>
      </c>
      <c r="V282" s="141">
        <v>0</v>
      </c>
      <c r="W282" s="141">
        <f>V282*K282</f>
        <v>0</v>
      </c>
      <c r="X282" s="141">
        <v>3.8999999999999998E-3</v>
      </c>
      <c r="Y282" s="141">
        <f>X282*K282</f>
        <v>0.49502309999999999</v>
      </c>
      <c r="Z282" s="141">
        <v>0</v>
      </c>
      <c r="AA282" s="142">
        <f>Z282*K282</f>
        <v>0</v>
      </c>
      <c r="AR282" s="8" t="s">
        <v>357</v>
      </c>
      <c r="AT282" s="8" t="s">
        <v>214</v>
      </c>
      <c r="AU282" s="8" t="s">
        <v>86</v>
      </c>
      <c r="AY282" s="8" t="s">
        <v>135</v>
      </c>
      <c r="BE282" s="143">
        <f>IF(U282="základní",N282,0)</f>
        <v>0</v>
      </c>
      <c r="BF282" s="143">
        <f>IF(U282="snížená",N282,0)</f>
        <v>0</v>
      </c>
      <c r="BG282" s="143">
        <f>IF(U282="zákl. přenesená",N282,0)</f>
        <v>0</v>
      </c>
      <c r="BH282" s="143">
        <f>IF(U282="sníž. přenesená",N282,0)</f>
        <v>0</v>
      </c>
      <c r="BI282" s="143">
        <f>IF(U282="nulová",N282,0)</f>
        <v>0</v>
      </c>
      <c r="BJ282" s="8" t="s">
        <v>75</v>
      </c>
      <c r="BK282" s="143">
        <f>ROUND(L282*K282,2)</f>
        <v>0</v>
      </c>
      <c r="BL282" s="8" t="s">
        <v>353</v>
      </c>
      <c r="BM282" s="8" t="s">
        <v>378</v>
      </c>
    </row>
    <row r="283" spans="1:65" s="151" customFormat="1" ht="17.25" customHeight="1">
      <c r="B283" s="152"/>
      <c r="C283" s="188"/>
      <c r="D283" s="153"/>
      <c r="E283" s="154"/>
      <c r="F283" s="351" t="s">
        <v>379</v>
      </c>
      <c r="G283" s="351"/>
      <c r="H283" s="351"/>
      <c r="I283" s="351"/>
      <c r="J283" s="153"/>
      <c r="K283" s="155">
        <v>124.44</v>
      </c>
      <c r="L283" s="153"/>
      <c r="M283" s="153"/>
      <c r="N283" s="153"/>
      <c r="O283" s="153"/>
      <c r="P283" s="153"/>
      <c r="Q283" s="153"/>
      <c r="R283" s="156"/>
      <c r="T283" s="157"/>
      <c r="U283" s="153"/>
      <c r="V283" s="153"/>
      <c r="W283" s="153"/>
      <c r="X283" s="153"/>
      <c r="Y283" s="153"/>
      <c r="Z283" s="153"/>
      <c r="AA283" s="158"/>
      <c r="AT283" s="159" t="s">
        <v>148</v>
      </c>
      <c r="AU283" s="159" t="s">
        <v>86</v>
      </c>
      <c r="AV283" s="151" t="s">
        <v>86</v>
      </c>
      <c r="AW283" s="151" t="s">
        <v>27</v>
      </c>
      <c r="AX283" s="151" t="s">
        <v>75</v>
      </c>
      <c r="AY283" s="159" t="s">
        <v>135</v>
      </c>
    </row>
    <row r="284" spans="1:65" s="22" customFormat="1" ht="31.5" customHeight="1">
      <c r="B284" s="134"/>
      <c r="C284" s="186">
        <v>63</v>
      </c>
      <c r="D284" s="135" t="s">
        <v>136</v>
      </c>
      <c r="E284" s="136" t="s">
        <v>380</v>
      </c>
      <c r="F284" s="347" t="s">
        <v>381</v>
      </c>
      <c r="G284" s="347"/>
      <c r="H284" s="347"/>
      <c r="I284" s="347"/>
      <c r="J284" s="137" t="s">
        <v>139</v>
      </c>
      <c r="K284" s="138">
        <f>K287</f>
        <v>39.320999999999998</v>
      </c>
      <c r="L284" s="348"/>
      <c r="M284" s="348"/>
      <c r="N284" s="348">
        <f>ROUND(L284*K284,2)</f>
        <v>0</v>
      </c>
      <c r="O284" s="348"/>
      <c r="P284" s="348"/>
      <c r="Q284" s="348"/>
      <c r="R284" s="139"/>
      <c r="T284" s="140"/>
      <c r="U284" s="33" t="s">
        <v>34</v>
      </c>
      <c r="V284" s="141">
        <v>0.129</v>
      </c>
      <c r="W284" s="141">
        <f>V284*K284</f>
        <v>5.0724089999999995</v>
      </c>
      <c r="X284" s="141">
        <v>0</v>
      </c>
      <c r="Y284" s="141">
        <f>X284*K284</f>
        <v>0</v>
      </c>
      <c r="Z284" s="141">
        <v>0</v>
      </c>
      <c r="AA284" s="142">
        <f>Z284*K284</f>
        <v>0</v>
      </c>
      <c r="AR284" s="8" t="s">
        <v>353</v>
      </c>
      <c r="AT284" s="8" t="s">
        <v>136</v>
      </c>
      <c r="AU284" s="8" t="s">
        <v>86</v>
      </c>
      <c r="AY284" s="8" t="s">
        <v>135</v>
      </c>
      <c r="BE284" s="143">
        <f>IF(U284="základní",N284,0)</f>
        <v>0</v>
      </c>
      <c r="BF284" s="143">
        <f>IF(U284="snížená",N284,0)</f>
        <v>0</v>
      </c>
      <c r="BG284" s="143">
        <f>IF(U284="zákl. přenesená",N284,0)</f>
        <v>0</v>
      </c>
      <c r="BH284" s="143">
        <f>IF(U284="sníž. přenesená",N284,0)</f>
        <v>0</v>
      </c>
      <c r="BI284" s="143">
        <f>IF(U284="nulová",N284,0)</f>
        <v>0</v>
      </c>
      <c r="BJ284" s="8" t="s">
        <v>75</v>
      </c>
      <c r="BK284" s="143">
        <f>ROUND(L284*K284,2)</f>
        <v>0</v>
      </c>
      <c r="BL284" s="8" t="s">
        <v>353</v>
      </c>
      <c r="BM284" s="8" t="s">
        <v>382</v>
      </c>
    </row>
    <row r="285" spans="1:65" s="160" customFormat="1" ht="15.75" customHeight="1">
      <c r="B285" s="161"/>
      <c r="C285" s="187"/>
      <c r="D285" s="162"/>
      <c r="E285" s="163"/>
      <c r="F285" s="357" t="s">
        <v>385</v>
      </c>
      <c r="G285" s="357"/>
      <c r="H285" s="357"/>
      <c r="I285" s="357"/>
      <c r="J285" s="162"/>
      <c r="K285" s="163"/>
      <c r="L285" s="162"/>
      <c r="M285" s="162"/>
      <c r="N285" s="162"/>
      <c r="O285" s="162"/>
      <c r="P285" s="162"/>
      <c r="Q285" s="162"/>
      <c r="R285" s="164"/>
      <c r="T285" s="165"/>
      <c r="U285" s="162"/>
      <c r="V285" s="162"/>
      <c r="W285" s="162"/>
      <c r="X285" s="162"/>
      <c r="Y285" s="162"/>
      <c r="Z285" s="162"/>
      <c r="AA285" s="166"/>
      <c r="AT285" s="167" t="s">
        <v>148</v>
      </c>
      <c r="AU285" s="167" t="s">
        <v>86</v>
      </c>
      <c r="AV285" s="160" t="s">
        <v>75</v>
      </c>
      <c r="AW285" s="160" t="s">
        <v>27</v>
      </c>
      <c r="AX285" s="160" t="s">
        <v>69</v>
      </c>
      <c r="AY285" s="167" t="s">
        <v>135</v>
      </c>
    </row>
    <row r="286" spans="1:65" s="151" customFormat="1" ht="15.75" customHeight="1">
      <c r="B286" s="152"/>
      <c r="C286" s="188"/>
      <c r="D286" s="153"/>
      <c r="E286" s="154"/>
      <c r="F286" s="353" t="s">
        <v>386</v>
      </c>
      <c r="G286" s="353"/>
      <c r="H286" s="353"/>
      <c r="I286" s="353"/>
      <c r="J286" s="153"/>
      <c r="K286" s="155">
        <v>39.320999999999998</v>
      </c>
      <c r="L286" s="153"/>
      <c r="M286" s="153"/>
      <c r="N286" s="153"/>
      <c r="O286" s="153"/>
      <c r="P286" s="153"/>
      <c r="Q286" s="153"/>
      <c r="R286" s="156"/>
      <c r="T286" s="157"/>
      <c r="U286" s="153"/>
      <c r="V286" s="153"/>
      <c r="W286" s="153"/>
      <c r="X286" s="153"/>
      <c r="Y286" s="153"/>
      <c r="Z286" s="153"/>
      <c r="AA286" s="158"/>
      <c r="AT286" s="159" t="s">
        <v>148</v>
      </c>
      <c r="AU286" s="159" t="s">
        <v>86</v>
      </c>
      <c r="AV286" s="151" t="s">
        <v>86</v>
      </c>
      <c r="AW286" s="151" t="s">
        <v>27</v>
      </c>
      <c r="AX286" s="151" t="s">
        <v>69</v>
      </c>
      <c r="AY286" s="159" t="s">
        <v>135</v>
      </c>
    </row>
    <row r="287" spans="1:65" s="170" customFormat="1" ht="15.75" customHeight="1">
      <c r="B287" s="171"/>
      <c r="C287" s="172"/>
      <c r="D287" s="172"/>
      <c r="E287" s="173"/>
      <c r="F287" s="354" t="s">
        <v>198</v>
      </c>
      <c r="G287" s="354"/>
      <c r="H287" s="354"/>
      <c r="I287" s="354"/>
      <c r="J287" s="172"/>
      <c r="K287" s="174">
        <f>K286</f>
        <v>39.320999999999998</v>
      </c>
      <c r="L287" s="172"/>
      <c r="M287" s="172"/>
      <c r="N287" s="172"/>
      <c r="O287" s="172"/>
      <c r="P287" s="172"/>
      <c r="Q287" s="172"/>
      <c r="R287" s="175"/>
      <c r="T287" s="176"/>
      <c r="U287" s="172"/>
      <c r="V287" s="172"/>
      <c r="W287" s="172"/>
      <c r="X287" s="172"/>
      <c r="Y287" s="172"/>
      <c r="Z287" s="172"/>
      <c r="AA287" s="177"/>
      <c r="AT287" s="178" t="s">
        <v>148</v>
      </c>
      <c r="AU287" s="178" t="s">
        <v>86</v>
      </c>
      <c r="AV287" s="170" t="s">
        <v>140</v>
      </c>
      <c r="AW287" s="170" t="s">
        <v>27</v>
      </c>
      <c r="AX287" s="170" t="s">
        <v>75</v>
      </c>
      <c r="AY287" s="178" t="s">
        <v>135</v>
      </c>
    </row>
    <row r="288" spans="1:65" s="22" customFormat="1" ht="31.5" customHeight="1">
      <c r="B288" s="134"/>
      <c r="C288" s="189">
        <v>64</v>
      </c>
      <c r="D288" s="179" t="s">
        <v>214</v>
      </c>
      <c r="E288" s="180" t="s">
        <v>387</v>
      </c>
      <c r="F288" s="355" t="s">
        <v>758</v>
      </c>
      <c r="G288" s="355"/>
      <c r="H288" s="355"/>
      <c r="I288" s="355"/>
      <c r="J288" s="181" t="s">
        <v>139</v>
      </c>
      <c r="K288" s="182">
        <f>K289</f>
        <v>47.185199999999995</v>
      </c>
      <c r="L288" s="356"/>
      <c r="M288" s="356"/>
      <c r="N288" s="356">
        <f>ROUND(L288*K288,2)</f>
        <v>0</v>
      </c>
      <c r="O288" s="356"/>
      <c r="P288" s="356"/>
      <c r="Q288" s="356"/>
      <c r="R288" s="139"/>
      <c r="T288" s="140"/>
      <c r="U288" s="33" t="s">
        <v>34</v>
      </c>
      <c r="V288" s="141">
        <v>0</v>
      </c>
      <c r="W288" s="141">
        <f>V288*K288</f>
        <v>0</v>
      </c>
      <c r="X288" s="141">
        <v>4.1999999999999997E-3</v>
      </c>
      <c r="Y288" s="141">
        <f>X288*K288</f>
        <v>0.19817783999999997</v>
      </c>
      <c r="Z288" s="141">
        <v>0</v>
      </c>
      <c r="AA288" s="142">
        <f>Z288*K288</f>
        <v>0</v>
      </c>
      <c r="AR288" s="8" t="s">
        <v>357</v>
      </c>
      <c r="AT288" s="8" t="s">
        <v>214</v>
      </c>
      <c r="AU288" s="8" t="s">
        <v>86</v>
      </c>
      <c r="AY288" s="8" t="s">
        <v>135</v>
      </c>
      <c r="BE288" s="143">
        <f>IF(U288="základní",N288,0)</f>
        <v>0</v>
      </c>
      <c r="BF288" s="143">
        <f>IF(U288="snížená",N288,0)</f>
        <v>0</v>
      </c>
      <c r="BG288" s="143">
        <f>IF(U288="zákl. přenesená",N288,0)</f>
        <v>0</v>
      </c>
      <c r="BH288" s="143">
        <f>IF(U288="sníž. přenesená",N288,0)</f>
        <v>0</v>
      </c>
      <c r="BI288" s="143">
        <f>IF(U288="nulová",N288,0)</f>
        <v>0</v>
      </c>
      <c r="BJ288" s="8" t="s">
        <v>75</v>
      </c>
      <c r="BK288" s="143">
        <f>ROUND(L288*K288,2)</f>
        <v>0</v>
      </c>
      <c r="BL288" s="8" t="s">
        <v>353</v>
      </c>
      <c r="BM288" s="8" t="s">
        <v>388</v>
      </c>
    </row>
    <row r="289" spans="2:65" s="151" customFormat="1" ht="16.5" customHeight="1">
      <c r="B289" s="152"/>
      <c r="C289" s="153"/>
      <c r="D289" s="153"/>
      <c r="E289" s="154"/>
      <c r="F289" s="351" t="s">
        <v>768</v>
      </c>
      <c r="G289" s="351"/>
      <c r="H289" s="351"/>
      <c r="I289" s="351"/>
      <c r="J289" s="153"/>
      <c r="K289" s="155">
        <f>39.321*1.2</f>
        <v>47.185199999999995</v>
      </c>
      <c r="L289" s="153"/>
      <c r="M289" s="153"/>
      <c r="N289" s="153"/>
      <c r="O289" s="153"/>
      <c r="P289" s="153"/>
      <c r="Q289" s="153"/>
      <c r="R289" s="156"/>
      <c r="T289" s="157"/>
      <c r="U289" s="153"/>
      <c r="V289" s="153"/>
      <c r="W289" s="153"/>
      <c r="X289" s="153"/>
      <c r="Y289" s="153"/>
      <c r="Z289" s="153"/>
      <c r="AA289" s="158"/>
      <c r="AT289" s="159" t="s">
        <v>148</v>
      </c>
      <c r="AU289" s="159" t="s">
        <v>86</v>
      </c>
      <c r="AV289" s="151" t="s">
        <v>86</v>
      </c>
      <c r="AW289" s="151" t="s">
        <v>27</v>
      </c>
      <c r="AX289" s="151" t="s">
        <v>75</v>
      </c>
      <c r="AY289" s="159" t="s">
        <v>135</v>
      </c>
    </row>
    <row r="290" spans="2:65" s="22" customFormat="1" ht="31.5" customHeight="1">
      <c r="B290" s="134"/>
      <c r="C290" s="186">
        <v>65</v>
      </c>
      <c r="D290" s="135" t="s">
        <v>136</v>
      </c>
      <c r="E290" s="136" t="s">
        <v>390</v>
      </c>
      <c r="F290" s="347" t="s">
        <v>391</v>
      </c>
      <c r="G290" s="347"/>
      <c r="H290" s="347"/>
      <c r="I290" s="347"/>
      <c r="J290" s="137" t="s">
        <v>139</v>
      </c>
      <c r="K290" s="138">
        <v>103.7</v>
      </c>
      <c r="L290" s="348"/>
      <c r="M290" s="348"/>
      <c r="N290" s="348">
        <f>ROUND(L290*K290,2)</f>
        <v>0</v>
      </c>
      <c r="O290" s="348"/>
      <c r="P290" s="348"/>
      <c r="Q290" s="348"/>
      <c r="R290" s="139"/>
      <c r="T290" s="140"/>
      <c r="U290" s="33" t="s">
        <v>34</v>
      </c>
      <c r="V290" s="141">
        <v>0.06</v>
      </c>
      <c r="W290" s="141">
        <f>V290*K290</f>
        <v>6.2219999999999995</v>
      </c>
      <c r="X290" s="141">
        <v>0</v>
      </c>
      <c r="Y290" s="141">
        <f>X290*K290</f>
        <v>0</v>
      </c>
      <c r="Z290" s="141">
        <v>0</v>
      </c>
      <c r="AA290" s="142">
        <f>Z290*K290</f>
        <v>0</v>
      </c>
      <c r="AR290" s="8" t="s">
        <v>353</v>
      </c>
      <c r="AT290" s="8" t="s">
        <v>136</v>
      </c>
      <c r="AU290" s="8" t="s">
        <v>86</v>
      </c>
      <c r="AY290" s="8" t="s">
        <v>135</v>
      </c>
      <c r="BE290" s="143">
        <f>IF(U290="základní",N290,0)</f>
        <v>0</v>
      </c>
      <c r="BF290" s="143">
        <f>IF(U290="snížená",N290,0)</f>
        <v>0</v>
      </c>
      <c r="BG290" s="143">
        <f>IF(U290="zákl. přenesená",N290,0)</f>
        <v>0</v>
      </c>
      <c r="BH290" s="143">
        <f>IF(U290="sníž. přenesená",N290,0)</f>
        <v>0</v>
      </c>
      <c r="BI290" s="143">
        <f>IF(U290="nulová",N290,0)</f>
        <v>0</v>
      </c>
      <c r="BJ290" s="8" t="s">
        <v>75</v>
      </c>
      <c r="BK290" s="143">
        <f>ROUND(L290*K290,2)</f>
        <v>0</v>
      </c>
      <c r="BL290" s="8" t="s">
        <v>353</v>
      </c>
      <c r="BM290" s="8" t="s">
        <v>392</v>
      </c>
    </row>
    <row r="291" spans="2:65" s="160" customFormat="1" ht="15.75" customHeight="1">
      <c r="B291" s="161"/>
      <c r="C291" s="162"/>
      <c r="D291" s="162"/>
      <c r="E291" s="163"/>
      <c r="F291" s="352" t="s">
        <v>238</v>
      </c>
      <c r="G291" s="352"/>
      <c r="H291" s="352"/>
      <c r="I291" s="352"/>
      <c r="J291" s="162"/>
      <c r="K291" s="163"/>
      <c r="L291" s="162"/>
      <c r="M291" s="162"/>
      <c r="N291" s="162"/>
      <c r="O291" s="162"/>
      <c r="P291" s="162"/>
      <c r="Q291" s="162"/>
      <c r="R291" s="164"/>
      <c r="T291" s="165"/>
      <c r="U291" s="162"/>
      <c r="V291" s="162"/>
      <c r="W291" s="162"/>
      <c r="X291" s="162"/>
      <c r="Y291" s="162"/>
      <c r="Z291" s="162"/>
      <c r="AA291" s="166"/>
      <c r="AT291" s="167" t="s">
        <v>148</v>
      </c>
      <c r="AU291" s="167" t="s">
        <v>86</v>
      </c>
      <c r="AV291" s="160" t="s">
        <v>75</v>
      </c>
      <c r="AW291" s="160" t="s">
        <v>27</v>
      </c>
      <c r="AX291" s="160" t="s">
        <v>69</v>
      </c>
      <c r="AY291" s="167" t="s">
        <v>135</v>
      </c>
    </row>
    <row r="292" spans="2:65" s="151" customFormat="1" ht="15.75" customHeight="1">
      <c r="B292" s="152"/>
      <c r="C292" s="153"/>
      <c r="D292" s="153"/>
      <c r="E292" s="154"/>
      <c r="F292" s="353" t="s">
        <v>393</v>
      </c>
      <c r="G292" s="353"/>
      <c r="H292" s="353"/>
      <c r="I292" s="353"/>
      <c r="J292" s="153"/>
      <c r="K292" s="155">
        <v>103.7</v>
      </c>
      <c r="L292" s="153"/>
      <c r="M292" s="153"/>
      <c r="N292" s="153"/>
      <c r="O292" s="153"/>
      <c r="P292" s="153"/>
      <c r="Q292" s="153"/>
      <c r="R292" s="156"/>
      <c r="T292" s="157"/>
      <c r="U292" s="153"/>
      <c r="V292" s="153"/>
      <c r="W292" s="153"/>
      <c r="X292" s="153"/>
      <c r="Y292" s="153"/>
      <c r="Z292" s="153"/>
      <c r="AA292" s="158"/>
      <c r="AT292" s="159" t="s">
        <v>148</v>
      </c>
      <c r="AU292" s="159" t="s">
        <v>86</v>
      </c>
      <c r="AV292" s="151" t="s">
        <v>86</v>
      </c>
      <c r="AW292" s="151" t="s">
        <v>27</v>
      </c>
      <c r="AX292" s="151" t="s">
        <v>69</v>
      </c>
      <c r="AY292" s="159" t="s">
        <v>135</v>
      </c>
    </row>
    <row r="293" spans="2:65" s="170" customFormat="1" ht="15.75" customHeight="1">
      <c r="B293" s="171"/>
      <c r="C293" s="172"/>
      <c r="D293" s="172"/>
      <c r="E293" s="173"/>
      <c r="F293" s="354" t="s">
        <v>198</v>
      </c>
      <c r="G293" s="354"/>
      <c r="H293" s="354"/>
      <c r="I293" s="354"/>
      <c r="J293" s="172"/>
      <c r="K293" s="174">
        <v>103.7</v>
      </c>
      <c r="L293" s="172"/>
      <c r="M293" s="172"/>
      <c r="N293" s="172"/>
      <c r="O293" s="172"/>
      <c r="P293" s="172"/>
      <c r="Q293" s="172"/>
      <c r="R293" s="175"/>
      <c r="T293" s="176"/>
      <c r="U293" s="172"/>
      <c r="V293" s="172"/>
      <c r="W293" s="172"/>
      <c r="X293" s="172"/>
      <c r="Y293" s="172"/>
      <c r="Z293" s="172"/>
      <c r="AA293" s="177"/>
      <c r="AT293" s="178" t="s">
        <v>148</v>
      </c>
      <c r="AU293" s="178" t="s">
        <v>86</v>
      </c>
      <c r="AV293" s="170" t="s">
        <v>140</v>
      </c>
      <c r="AW293" s="170" t="s">
        <v>27</v>
      </c>
      <c r="AX293" s="170" t="s">
        <v>75</v>
      </c>
      <c r="AY293" s="178" t="s">
        <v>135</v>
      </c>
    </row>
    <row r="294" spans="2:65" s="122" customFormat="1" ht="20.25" customHeight="1">
      <c r="B294" s="123"/>
      <c r="C294" s="124"/>
      <c r="D294" s="133" t="s">
        <v>109</v>
      </c>
      <c r="E294" s="133"/>
      <c r="F294" s="133"/>
      <c r="G294" s="133"/>
      <c r="H294" s="133"/>
      <c r="I294" s="133"/>
      <c r="J294" s="133"/>
      <c r="K294" s="133"/>
      <c r="L294" s="133"/>
      <c r="M294" s="133"/>
      <c r="N294" s="346">
        <f>SUM(N295:Q298)</f>
        <v>0</v>
      </c>
      <c r="O294" s="346"/>
      <c r="P294" s="346"/>
      <c r="Q294" s="346"/>
      <c r="R294" s="126"/>
      <c r="T294" s="127"/>
      <c r="U294" s="124"/>
      <c r="V294" s="124"/>
      <c r="W294" s="128">
        <f>SUM(W295:W297)</f>
        <v>0</v>
      </c>
      <c r="X294" s="124"/>
      <c r="Y294" s="128">
        <f>SUM(Y295:Y297)</f>
        <v>0</v>
      </c>
      <c r="Z294" s="124"/>
      <c r="AA294" s="129">
        <f>SUM(AA295:AA297)</f>
        <v>0</v>
      </c>
      <c r="AR294" s="130" t="s">
        <v>86</v>
      </c>
      <c r="AT294" s="131" t="s">
        <v>68</v>
      </c>
      <c r="AU294" s="131" t="s">
        <v>75</v>
      </c>
      <c r="AY294" s="130" t="s">
        <v>135</v>
      </c>
      <c r="BK294" s="132">
        <f>SUM(BK295:BK297)</f>
        <v>0</v>
      </c>
    </row>
    <row r="295" spans="2:65" s="22" customFormat="1" ht="18.75" customHeight="1">
      <c r="B295" s="134"/>
      <c r="C295" s="186">
        <v>66</v>
      </c>
      <c r="D295" s="135" t="s">
        <v>136</v>
      </c>
      <c r="E295" s="136" t="s">
        <v>394</v>
      </c>
      <c r="F295" s="347" t="s">
        <v>766</v>
      </c>
      <c r="G295" s="347"/>
      <c r="H295" s="347"/>
      <c r="I295" s="347"/>
      <c r="J295" s="137" t="s">
        <v>167</v>
      </c>
      <c r="K295" s="138">
        <v>1</v>
      </c>
      <c r="L295" s="348"/>
      <c r="M295" s="348"/>
      <c r="N295" s="348">
        <f>ROUND(L295*K295,2)</f>
        <v>0</v>
      </c>
      <c r="O295" s="348"/>
      <c r="P295" s="348"/>
      <c r="Q295" s="348"/>
      <c r="R295" s="139"/>
      <c r="T295" s="140"/>
      <c r="U295" s="33" t="s">
        <v>34</v>
      </c>
      <c r="V295" s="141">
        <v>0</v>
      </c>
      <c r="W295" s="141">
        <f>V295*K295</f>
        <v>0</v>
      </c>
      <c r="X295" s="141">
        <v>0</v>
      </c>
      <c r="Y295" s="141">
        <f>X295*K295</f>
        <v>0</v>
      </c>
      <c r="Z295" s="141">
        <v>0</v>
      </c>
      <c r="AA295" s="142">
        <f>Z295*K295</f>
        <v>0</v>
      </c>
      <c r="AC295" s="303"/>
      <c r="AD295" s="303"/>
      <c r="AR295" s="8" t="s">
        <v>353</v>
      </c>
      <c r="AT295" s="8" t="s">
        <v>136</v>
      </c>
      <c r="AU295" s="8" t="s">
        <v>86</v>
      </c>
      <c r="AY295" s="8" t="s">
        <v>135</v>
      </c>
      <c r="BE295" s="143">
        <f>IF(U295="základní",N295,0)</f>
        <v>0</v>
      </c>
      <c r="BF295" s="143">
        <f>IF(U295="snížená",N295,0)</f>
        <v>0</v>
      </c>
      <c r="BG295" s="143">
        <f>IF(U295="zákl. přenesená",N295,0)</f>
        <v>0</v>
      </c>
      <c r="BH295" s="143">
        <f>IF(U295="sníž. přenesená",N295,0)</f>
        <v>0</v>
      </c>
      <c r="BI295" s="143">
        <f>IF(U295="nulová",N295,0)</f>
        <v>0</v>
      </c>
      <c r="BJ295" s="8" t="s">
        <v>75</v>
      </c>
      <c r="BK295" s="143">
        <f>ROUND(L295*K295,2)</f>
        <v>0</v>
      </c>
      <c r="BL295" s="8" t="s">
        <v>353</v>
      </c>
      <c r="BM295" s="8" t="s">
        <v>395</v>
      </c>
    </row>
    <row r="296" spans="2:65" s="22" customFormat="1" ht="28.5" customHeight="1">
      <c r="B296" s="134"/>
      <c r="C296" s="186">
        <v>67</v>
      </c>
      <c r="D296" s="135" t="s">
        <v>136</v>
      </c>
      <c r="E296" s="136" t="s">
        <v>396</v>
      </c>
      <c r="F296" s="347" t="s">
        <v>767</v>
      </c>
      <c r="G296" s="347"/>
      <c r="H296" s="347"/>
      <c r="I296" s="347"/>
      <c r="J296" s="137" t="s">
        <v>167</v>
      </c>
      <c r="K296" s="138">
        <v>1</v>
      </c>
      <c r="L296" s="348"/>
      <c r="M296" s="348"/>
      <c r="N296" s="348">
        <f>ROUND(L296*K296,2)</f>
        <v>0</v>
      </c>
      <c r="O296" s="348"/>
      <c r="P296" s="348"/>
      <c r="Q296" s="348"/>
      <c r="R296" s="139"/>
      <c r="T296" s="140"/>
      <c r="U296" s="33" t="s">
        <v>34</v>
      </c>
      <c r="V296" s="141">
        <v>0</v>
      </c>
      <c r="W296" s="141">
        <f>V296*K296</f>
        <v>0</v>
      </c>
      <c r="X296" s="141">
        <v>0</v>
      </c>
      <c r="Y296" s="141">
        <f>X296*K296</f>
        <v>0</v>
      </c>
      <c r="Z296" s="141">
        <v>0</v>
      </c>
      <c r="AA296" s="142">
        <f>Z296*K296</f>
        <v>0</v>
      </c>
      <c r="AC296" s="303"/>
      <c r="AD296" s="303"/>
      <c r="AR296" s="8" t="s">
        <v>353</v>
      </c>
      <c r="AT296" s="8" t="s">
        <v>136</v>
      </c>
      <c r="AU296" s="8" t="s">
        <v>86</v>
      </c>
      <c r="AY296" s="8" t="s">
        <v>135</v>
      </c>
      <c r="BE296" s="143">
        <f>IF(U296="základní",N296,0)</f>
        <v>0</v>
      </c>
      <c r="BF296" s="143">
        <f>IF(U296="snížená",N296,0)</f>
        <v>0</v>
      </c>
      <c r="BG296" s="143">
        <f>IF(U296="zákl. přenesená",N296,0)</f>
        <v>0</v>
      </c>
      <c r="BH296" s="143">
        <f>IF(U296="sníž. přenesená",N296,0)</f>
        <v>0</v>
      </c>
      <c r="BI296" s="143">
        <f>IF(U296="nulová",N296,0)</f>
        <v>0</v>
      </c>
      <c r="BJ296" s="8" t="s">
        <v>75</v>
      </c>
      <c r="BK296" s="143">
        <f>ROUND(L296*K296,2)</f>
        <v>0</v>
      </c>
      <c r="BL296" s="8" t="s">
        <v>353</v>
      </c>
      <c r="BM296" s="8" t="s">
        <v>397</v>
      </c>
    </row>
    <row r="297" spans="2:65" s="22" customFormat="1" ht="19.5" customHeight="1">
      <c r="B297" s="134"/>
      <c r="C297" s="186">
        <v>68</v>
      </c>
      <c r="D297" s="135" t="s">
        <v>136</v>
      </c>
      <c r="E297" s="136" t="s">
        <v>398</v>
      </c>
      <c r="F297" s="347" t="s">
        <v>399</v>
      </c>
      <c r="G297" s="347"/>
      <c r="H297" s="347"/>
      <c r="I297" s="347"/>
      <c r="J297" s="137" t="s">
        <v>764</v>
      </c>
      <c r="K297" s="138">
        <v>20</v>
      </c>
      <c r="L297" s="348"/>
      <c r="M297" s="348"/>
      <c r="N297" s="348">
        <f>ROUND(L297*K297,2)</f>
        <v>0</v>
      </c>
      <c r="O297" s="348"/>
      <c r="P297" s="348"/>
      <c r="Q297" s="348"/>
      <c r="R297" s="139"/>
      <c r="T297" s="140"/>
      <c r="U297" s="33" t="s">
        <v>34</v>
      </c>
      <c r="V297" s="141">
        <v>0</v>
      </c>
      <c r="W297" s="141">
        <f>V297*K297</f>
        <v>0</v>
      </c>
      <c r="X297" s="141">
        <v>0</v>
      </c>
      <c r="Y297" s="141">
        <f>X297*K297</f>
        <v>0</v>
      </c>
      <c r="Z297" s="141">
        <v>0</v>
      </c>
      <c r="AA297" s="142">
        <f>Z297*K297</f>
        <v>0</v>
      </c>
      <c r="AC297" s="303"/>
      <c r="AD297" s="303"/>
      <c r="AR297" s="8" t="s">
        <v>353</v>
      </c>
      <c r="AT297" s="8" t="s">
        <v>136</v>
      </c>
      <c r="AU297" s="8" t="s">
        <v>86</v>
      </c>
      <c r="AY297" s="8" t="s">
        <v>135</v>
      </c>
      <c r="BE297" s="143">
        <f>IF(U297="základní",N297,0)</f>
        <v>0</v>
      </c>
      <c r="BF297" s="143">
        <f>IF(U297="snížená",N297,0)</f>
        <v>0</v>
      </c>
      <c r="BG297" s="143">
        <f>IF(U297="zákl. přenesená",N297,0)</f>
        <v>0</v>
      </c>
      <c r="BH297" s="143">
        <f>IF(U297="sníž. přenesená",N297,0)</f>
        <v>0</v>
      </c>
      <c r="BI297" s="143">
        <f>IF(U297="nulová",N297,0)</f>
        <v>0</v>
      </c>
      <c r="BJ297" s="8" t="s">
        <v>75</v>
      </c>
      <c r="BK297" s="143">
        <f>ROUND(L297*K297,2)</f>
        <v>0</v>
      </c>
      <c r="BL297" s="8" t="s">
        <v>353</v>
      </c>
      <c r="BM297" s="8" t="s">
        <v>400</v>
      </c>
    </row>
    <row r="298" spans="2:65" s="22" customFormat="1" ht="25.5" customHeight="1">
      <c r="B298" s="134"/>
      <c r="C298" s="186">
        <v>69</v>
      </c>
      <c r="D298" s="135" t="s">
        <v>136</v>
      </c>
      <c r="E298" s="136" t="s">
        <v>398</v>
      </c>
      <c r="F298" s="347" t="s">
        <v>401</v>
      </c>
      <c r="G298" s="347"/>
      <c r="H298" s="347"/>
      <c r="I298" s="347"/>
      <c r="J298" s="137" t="s">
        <v>167</v>
      </c>
      <c r="K298" s="138">
        <v>1</v>
      </c>
      <c r="L298" s="348"/>
      <c r="M298" s="348"/>
      <c r="N298" s="348">
        <f>ROUND(L298*K298,2)</f>
        <v>0</v>
      </c>
      <c r="O298" s="348"/>
      <c r="P298" s="348"/>
      <c r="Q298" s="348"/>
      <c r="R298" s="139"/>
      <c r="T298" s="140"/>
      <c r="U298" s="33" t="s">
        <v>34</v>
      </c>
      <c r="V298" s="141">
        <v>0</v>
      </c>
      <c r="W298" s="141">
        <f>V298*K298</f>
        <v>0</v>
      </c>
      <c r="X298" s="141">
        <v>0</v>
      </c>
      <c r="Y298" s="141">
        <f>X298*K298</f>
        <v>0</v>
      </c>
      <c r="Z298" s="141">
        <v>0</v>
      </c>
      <c r="AA298" s="142">
        <f>Z298*K298</f>
        <v>0</v>
      </c>
      <c r="AC298" s="303"/>
      <c r="AD298" s="303"/>
      <c r="AR298" s="8" t="s">
        <v>353</v>
      </c>
      <c r="AT298" s="8" t="s">
        <v>136</v>
      </c>
      <c r="AU298" s="8" t="s">
        <v>86</v>
      </c>
      <c r="AY298" s="8" t="s">
        <v>135</v>
      </c>
      <c r="BE298" s="143">
        <f>IF(U298="základní",N298,0)</f>
        <v>0</v>
      </c>
      <c r="BF298" s="143">
        <f>IF(U298="snížená",N298,0)</f>
        <v>0</v>
      </c>
      <c r="BG298" s="143">
        <f>IF(U298="zákl. přenesená",N298,0)</f>
        <v>0</v>
      </c>
      <c r="BH298" s="143">
        <f>IF(U298="sníž. přenesená",N298,0)</f>
        <v>0</v>
      </c>
      <c r="BI298" s="143">
        <f>IF(U298="nulová",N298,0)</f>
        <v>0</v>
      </c>
      <c r="BJ298" s="8" t="s">
        <v>75</v>
      </c>
      <c r="BK298" s="143">
        <f>ROUND(L298*K298,2)</f>
        <v>0</v>
      </c>
      <c r="BL298" s="8" t="s">
        <v>353</v>
      </c>
      <c r="BM298" s="8" t="s">
        <v>400</v>
      </c>
    </row>
    <row r="299" spans="2:65" s="122" customFormat="1" ht="23.25" customHeight="1">
      <c r="B299" s="123"/>
      <c r="C299" s="124"/>
      <c r="D299" s="133" t="s">
        <v>110</v>
      </c>
      <c r="E299" s="133"/>
      <c r="F299" s="133"/>
      <c r="G299" s="133"/>
      <c r="H299" s="133"/>
      <c r="I299" s="133"/>
      <c r="J299" s="133"/>
      <c r="K299" s="133"/>
      <c r="L299" s="133"/>
      <c r="M299" s="133"/>
      <c r="N299" s="350">
        <f>SUM(N300:Q346)</f>
        <v>0</v>
      </c>
      <c r="O299" s="350"/>
      <c r="P299" s="350"/>
      <c r="Q299" s="350"/>
      <c r="R299" s="126"/>
      <c r="T299" s="127"/>
      <c r="U299" s="124"/>
      <c r="V299" s="124"/>
      <c r="W299" s="128">
        <f>SUM(W300:W341)</f>
        <v>194.326887</v>
      </c>
      <c r="X299" s="124"/>
      <c r="Y299" s="128">
        <f>SUM(Y300:Y341)</f>
        <v>11.3243574</v>
      </c>
      <c r="Z299" s="124"/>
      <c r="AA299" s="129">
        <f>SUM(AA300:AA341)</f>
        <v>2.4E-2</v>
      </c>
      <c r="AC299" s="304"/>
      <c r="AD299" s="304"/>
      <c r="AR299" s="130" t="s">
        <v>86</v>
      </c>
      <c r="AT299" s="131" t="s">
        <v>68</v>
      </c>
      <c r="AU299" s="131" t="s">
        <v>75</v>
      </c>
      <c r="AY299" s="130" t="s">
        <v>135</v>
      </c>
      <c r="BK299" s="132">
        <f>SUM(BK300:BK341)</f>
        <v>0</v>
      </c>
    </row>
    <row r="300" spans="2:65" s="22" customFormat="1" ht="31.5" customHeight="1">
      <c r="B300" s="134"/>
      <c r="C300" s="135">
        <v>70</v>
      </c>
      <c r="D300" s="135" t="s">
        <v>136</v>
      </c>
      <c r="E300" s="136" t="s">
        <v>402</v>
      </c>
      <c r="F300" s="347" t="s">
        <v>403</v>
      </c>
      <c r="G300" s="347"/>
      <c r="H300" s="347"/>
      <c r="I300" s="347"/>
      <c r="J300" s="137" t="s">
        <v>145</v>
      </c>
      <c r="K300" s="138">
        <v>15.78</v>
      </c>
      <c r="L300" s="348"/>
      <c r="M300" s="348"/>
      <c r="N300" s="348">
        <f>ROUND(L300*K300,2)</f>
        <v>0</v>
      </c>
      <c r="O300" s="348"/>
      <c r="P300" s="348"/>
      <c r="Q300" s="348"/>
      <c r="R300" s="139"/>
      <c r="T300" s="140"/>
      <c r="U300" s="33" t="s">
        <v>34</v>
      </c>
      <c r="V300" s="141">
        <v>1.56</v>
      </c>
      <c r="W300" s="141">
        <f>V300*K300</f>
        <v>24.616800000000001</v>
      </c>
      <c r="X300" s="141">
        <v>1.08E-3</v>
      </c>
      <c r="Y300" s="141">
        <f>X300*K300</f>
        <v>1.7042399999999999E-2</v>
      </c>
      <c r="Z300" s="141">
        <v>0</v>
      </c>
      <c r="AA300" s="142">
        <f>Z300*K300</f>
        <v>0</v>
      </c>
      <c r="AC300" s="303"/>
      <c r="AD300" s="303"/>
      <c r="AR300" s="8" t="s">
        <v>353</v>
      </c>
      <c r="AT300" s="8" t="s">
        <v>136</v>
      </c>
      <c r="AU300" s="8" t="s">
        <v>86</v>
      </c>
      <c r="AY300" s="8" t="s">
        <v>135</v>
      </c>
      <c r="BE300" s="143">
        <f>IF(U300="základní",N300,0)</f>
        <v>0</v>
      </c>
      <c r="BF300" s="143">
        <f>IF(U300="snížená",N300,0)</f>
        <v>0</v>
      </c>
      <c r="BG300" s="143">
        <f>IF(U300="zákl. přenesená",N300,0)</f>
        <v>0</v>
      </c>
      <c r="BH300" s="143">
        <f>IF(U300="sníž. přenesená",N300,0)</f>
        <v>0</v>
      </c>
      <c r="BI300" s="143">
        <f>IF(U300="nulová",N300,0)</f>
        <v>0</v>
      </c>
      <c r="BJ300" s="8" t="s">
        <v>75</v>
      </c>
      <c r="BK300" s="143">
        <f>ROUND(L300*K300,2)</f>
        <v>0</v>
      </c>
      <c r="BL300" s="8" t="s">
        <v>353</v>
      </c>
      <c r="BM300" s="8" t="s">
        <v>404</v>
      </c>
    </row>
    <row r="301" spans="2:65" s="160" customFormat="1" ht="16.5" customHeight="1">
      <c r="B301" s="161"/>
      <c r="C301" s="162"/>
      <c r="D301" s="162"/>
      <c r="E301" s="163"/>
      <c r="F301" s="352" t="s">
        <v>405</v>
      </c>
      <c r="G301" s="352"/>
      <c r="H301" s="352"/>
      <c r="I301" s="352"/>
      <c r="J301" s="162"/>
      <c r="K301" s="163"/>
      <c r="L301" s="162"/>
      <c r="M301" s="162"/>
      <c r="N301" s="162"/>
      <c r="O301" s="162"/>
      <c r="P301" s="162"/>
      <c r="Q301" s="162"/>
      <c r="R301" s="164"/>
      <c r="T301" s="165"/>
      <c r="U301" s="162"/>
      <c r="V301" s="162"/>
      <c r="W301" s="162"/>
      <c r="X301" s="162"/>
      <c r="Y301" s="162"/>
      <c r="Z301" s="162"/>
      <c r="AA301" s="166"/>
      <c r="AC301" s="305"/>
      <c r="AD301" s="305"/>
      <c r="AT301" s="167" t="s">
        <v>148</v>
      </c>
      <c r="AU301" s="167" t="s">
        <v>86</v>
      </c>
      <c r="AV301" s="160" t="s">
        <v>75</v>
      </c>
      <c r="AW301" s="160" t="s">
        <v>27</v>
      </c>
      <c r="AX301" s="160" t="s">
        <v>69</v>
      </c>
      <c r="AY301" s="167" t="s">
        <v>135</v>
      </c>
    </row>
    <row r="302" spans="2:65" s="151" customFormat="1" ht="15" customHeight="1">
      <c r="B302" s="152"/>
      <c r="C302" s="153"/>
      <c r="D302" s="153"/>
      <c r="E302" s="154"/>
      <c r="F302" s="353" t="s">
        <v>406</v>
      </c>
      <c r="G302" s="353"/>
      <c r="H302" s="353"/>
      <c r="I302" s="353"/>
      <c r="J302" s="153"/>
      <c r="K302" s="155">
        <v>15.78</v>
      </c>
      <c r="L302" s="153"/>
      <c r="M302" s="153"/>
      <c r="N302" s="153"/>
      <c r="O302" s="153"/>
      <c r="P302" s="153"/>
      <c r="Q302" s="153"/>
      <c r="R302" s="156"/>
      <c r="T302" s="157"/>
      <c r="U302" s="153"/>
      <c r="V302" s="153"/>
      <c r="W302" s="153"/>
      <c r="X302" s="153"/>
      <c r="Y302" s="153"/>
      <c r="Z302" s="153"/>
      <c r="AA302" s="158"/>
      <c r="AC302" s="306"/>
      <c r="AD302" s="306"/>
      <c r="AT302" s="159" t="s">
        <v>148</v>
      </c>
      <c r="AU302" s="159" t="s">
        <v>86</v>
      </c>
      <c r="AV302" s="151" t="s">
        <v>86</v>
      </c>
      <c r="AW302" s="151" t="s">
        <v>27</v>
      </c>
      <c r="AX302" s="151" t="s">
        <v>75</v>
      </c>
      <c r="AY302" s="159" t="s">
        <v>135</v>
      </c>
    </row>
    <row r="303" spans="2:65" s="22" customFormat="1" ht="31.5" customHeight="1">
      <c r="B303" s="134"/>
      <c r="C303" s="186">
        <v>71</v>
      </c>
      <c r="D303" s="135" t="s">
        <v>136</v>
      </c>
      <c r="E303" s="136" t="s">
        <v>407</v>
      </c>
      <c r="F303" s="347" t="s">
        <v>408</v>
      </c>
      <c r="G303" s="347"/>
      <c r="H303" s="347"/>
      <c r="I303" s="347"/>
      <c r="J303" s="137" t="s">
        <v>210</v>
      </c>
      <c r="K303" s="138">
        <v>7</v>
      </c>
      <c r="L303" s="348"/>
      <c r="M303" s="348"/>
      <c r="N303" s="348">
        <f>ROUND(L303*K303,2)</f>
        <v>0</v>
      </c>
      <c r="O303" s="348"/>
      <c r="P303" s="348"/>
      <c r="Q303" s="348"/>
      <c r="R303" s="139"/>
      <c r="T303" s="140"/>
      <c r="U303" s="33" t="s">
        <v>34</v>
      </c>
      <c r="V303" s="141">
        <v>0.311</v>
      </c>
      <c r="W303" s="141">
        <f>V303*K303</f>
        <v>2.177</v>
      </c>
      <c r="X303" s="141">
        <v>0</v>
      </c>
      <c r="Y303" s="141">
        <f>X303*K303</f>
        <v>0</v>
      </c>
      <c r="Z303" s="141">
        <v>0</v>
      </c>
      <c r="AA303" s="142">
        <f>Z303*K303</f>
        <v>0</v>
      </c>
      <c r="AC303" s="303"/>
      <c r="AD303" s="303"/>
      <c r="AR303" s="8" t="s">
        <v>353</v>
      </c>
      <c r="AT303" s="8" t="s">
        <v>136</v>
      </c>
      <c r="AU303" s="8" t="s">
        <v>86</v>
      </c>
      <c r="AY303" s="8" t="s">
        <v>135</v>
      </c>
      <c r="BE303" s="143">
        <f>IF(U303="základní",N303,0)</f>
        <v>0</v>
      </c>
      <c r="BF303" s="143">
        <f>IF(U303="snížená",N303,0)</f>
        <v>0</v>
      </c>
      <c r="BG303" s="143">
        <f>IF(U303="zákl. přenesená",N303,0)</f>
        <v>0</v>
      </c>
      <c r="BH303" s="143">
        <f>IF(U303="sníž. přenesená",N303,0)</f>
        <v>0</v>
      </c>
      <c r="BI303" s="143">
        <f>IF(U303="nulová",N303,0)</f>
        <v>0</v>
      </c>
      <c r="BJ303" s="8" t="s">
        <v>75</v>
      </c>
      <c r="BK303" s="143">
        <f>ROUND(L303*K303,2)</f>
        <v>0</v>
      </c>
      <c r="BL303" s="8" t="s">
        <v>353</v>
      </c>
      <c r="BM303" s="8" t="s">
        <v>409</v>
      </c>
    </row>
    <row r="304" spans="2:65" s="160" customFormat="1" ht="15.75" customHeight="1">
      <c r="B304" s="161"/>
      <c r="C304" s="187"/>
      <c r="D304" s="162"/>
      <c r="E304" s="163"/>
      <c r="F304" s="352" t="s">
        <v>410</v>
      </c>
      <c r="G304" s="352"/>
      <c r="H304" s="352"/>
      <c r="I304" s="352"/>
      <c r="J304" s="162"/>
      <c r="K304" s="163"/>
      <c r="L304" s="162"/>
      <c r="M304" s="162"/>
      <c r="N304" s="162"/>
      <c r="O304" s="162"/>
      <c r="P304" s="162"/>
      <c r="Q304" s="162"/>
      <c r="R304" s="164"/>
      <c r="T304" s="165"/>
      <c r="U304" s="162"/>
      <c r="V304" s="162"/>
      <c r="W304" s="162"/>
      <c r="X304" s="162"/>
      <c r="Y304" s="162"/>
      <c r="Z304" s="162"/>
      <c r="AA304" s="166"/>
      <c r="AC304" s="305"/>
      <c r="AD304" s="305"/>
      <c r="AT304" s="167" t="s">
        <v>148</v>
      </c>
      <c r="AU304" s="167" t="s">
        <v>86</v>
      </c>
      <c r="AV304" s="160" t="s">
        <v>75</v>
      </c>
      <c r="AW304" s="160" t="s">
        <v>27</v>
      </c>
      <c r="AX304" s="160" t="s">
        <v>69</v>
      </c>
      <c r="AY304" s="167" t="s">
        <v>135</v>
      </c>
    </row>
    <row r="305" spans="2:65" s="22" customFormat="1" ht="24" customHeight="1">
      <c r="B305" s="134"/>
      <c r="C305" s="186">
        <v>72</v>
      </c>
      <c r="D305" s="135" t="s">
        <v>136</v>
      </c>
      <c r="E305" s="136" t="s">
        <v>411</v>
      </c>
      <c r="F305" s="347" t="s">
        <v>412</v>
      </c>
      <c r="G305" s="347"/>
      <c r="H305" s="347"/>
      <c r="I305" s="347"/>
      <c r="J305" s="137" t="s">
        <v>167</v>
      </c>
      <c r="K305" s="138">
        <v>1</v>
      </c>
      <c r="L305" s="348"/>
      <c r="M305" s="348"/>
      <c r="N305" s="348">
        <f>ROUND(L305*K305,2)</f>
        <v>0</v>
      </c>
      <c r="O305" s="348"/>
      <c r="P305" s="348"/>
      <c r="Q305" s="348"/>
      <c r="R305" s="139"/>
      <c r="T305" s="140"/>
      <c r="U305" s="33" t="s">
        <v>34</v>
      </c>
      <c r="V305" s="141">
        <v>0.311</v>
      </c>
      <c r="W305" s="141">
        <f>V305*K305</f>
        <v>0.311</v>
      </c>
      <c r="X305" s="141">
        <v>0</v>
      </c>
      <c r="Y305" s="141">
        <f>X305*K305</f>
        <v>0</v>
      </c>
      <c r="Z305" s="141">
        <v>0</v>
      </c>
      <c r="AA305" s="142">
        <f>Z305*K305</f>
        <v>0</v>
      </c>
      <c r="AC305" s="303"/>
      <c r="AD305" s="303"/>
      <c r="AR305" s="8" t="s">
        <v>353</v>
      </c>
      <c r="AT305" s="8" t="s">
        <v>136</v>
      </c>
      <c r="AU305" s="8" t="s">
        <v>86</v>
      </c>
      <c r="AY305" s="8" t="s">
        <v>135</v>
      </c>
      <c r="BE305" s="143">
        <f>IF(U305="základní",N305,0)</f>
        <v>0</v>
      </c>
      <c r="BF305" s="143">
        <f>IF(U305="snížená",N305,0)</f>
        <v>0</v>
      </c>
      <c r="BG305" s="143">
        <f>IF(U305="zákl. přenesená",N305,0)</f>
        <v>0</v>
      </c>
      <c r="BH305" s="143">
        <f>IF(U305="sníž. přenesená",N305,0)</f>
        <v>0</v>
      </c>
      <c r="BI305" s="143">
        <f>IF(U305="nulová",N305,0)</f>
        <v>0</v>
      </c>
      <c r="BJ305" s="8" t="s">
        <v>75</v>
      </c>
      <c r="BK305" s="143">
        <f>ROUND(L305*K305,2)</f>
        <v>0</v>
      </c>
      <c r="BL305" s="8" t="s">
        <v>353</v>
      </c>
      <c r="BM305" s="8" t="s">
        <v>413</v>
      </c>
    </row>
    <row r="306" spans="2:65" s="160" customFormat="1" ht="17.25" customHeight="1">
      <c r="B306" s="161"/>
      <c r="C306" s="187"/>
      <c r="D306" s="162"/>
      <c r="E306" s="163"/>
      <c r="F306" s="352" t="s">
        <v>414</v>
      </c>
      <c r="G306" s="352"/>
      <c r="H306" s="352"/>
      <c r="I306" s="352"/>
      <c r="J306" s="162"/>
      <c r="K306" s="163"/>
      <c r="L306" s="162"/>
      <c r="M306" s="162"/>
      <c r="N306" s="162"/>
      <c r="O306" s="162"/>
      <c r="P306" s="162"/>
      <c r="Q306" s="162"/>
      <c r="R306" s="164"/>
      <c r="T306" s="165"/>
      <c r="U306" s="162"/>
      <c r="V306" s="162"/>
      <c r="W306" s="162"/>
      <c r="X306" s="162"/>
      <c r="Y306" s="162"/>
      <c r="Z306" s="162"/>
      <c r="AA306" s="166"/>
      <c r="AC306" s="305"/>
      <c r="AD306" s="305"/>
      <c r="AT306" s="167" t="s">
        <v>148</v>
      </c>
      <c r="AU306" s="167" t="s">
        <v>86</v>
      </c>
      <c r="AV306" s="160" t="s">
        <v>75</v>
      </c>
      <c r="AW306" s="160" t="s">
        <v>27</v>
      </c>
      <c r="AX306" s="160" t="s">
        <v>69</v>
      </c>
      <c r="AY306" s="167" t="s">
        <v>135</v>
      </c>
    </row>
    <row r="307" spans="2:65" s="22" customFormat="1" ht="22.5" customHeight="1">
      <c r="B307" s="134"/>
      <c r="C307" s="186">
        <v>73</v>
      </c>
      <c r="D307" s="135" t="s">
        <v>136</v>
      </c>
      <c r="E307" s="136" t="s">
        <v>415</v>
      </c>
      <c r="F307" s="347" t="s">
        <v>416</v>
      </c>
      <c r="G307" s="347"/>
      <c r="H307" s="347"/>
      <c r="I307" s="347"/>
      <c r="J307" s="137" t="s">
        <v>139</v>
      </c>
      <c r="K307" s="138">
        <v>162.71100000000001</v>
      </c>
      <c r="L307" s="348"/>
      <c r="M307" s="348"/>
      <c r="N307" s="348">
        <f>ROUND(L307*K307,2)</f>
        <v>0</v>
      </c>
      <c r="O307" s="348"/>
      <c r="P307" s="348"/>
      <c r="Q307" s="348"/>
      <c r="R307" s="139"/>
      <c r="T307" s="140"/>
      <c r="U307" s="33" t="s">
        <v>34</v>
      </c>
      <c r="V307" s="141">
        <v>0.17</v>
      </c>
      <c r="W307" s="141">
        <f>V307*K307</f>
        <v>27.660870000000003</v>
      </c>
      <c r="X307" s="141">
        <v>0</v>
      </c>
      <c r="Y307" s="141">
        <f>X307*K307</f>
        <v>0</v>
      </c>
      <c r="Z307" s="141">
        <v>0</v>
      </c>
      <c r="AA307" s="142">
        <f>Z307*K307</f>
        <v>0</v>
      </c>
      <c r="AC307" s="303"/>
      <c r="AD307" s="303"/>
      <c r="AR307" s="8" t="s">
        <v>353</v>
      </c>
      <c r="AT307" s="8" t="s">
        <v>136</v>
      </c>
      <c r="AU307" s="8" t="s">
        <v>86</v>
      </c>
      <c r="AY307" s="8" t="s">
        <v>135</v>
      </c>
      <c r="BE307" s="143">
        <f>IF(U307="základní",N307,0)</f>
        <v>0</v>
      </c>
      <c r="BF307" s="143">
        <f>IF(U307="snížená",N307,0)</f>
        <v>0</v>
      </c>
      <c r="BG307" s="143">
        <f>IF(U307="zákl. přenesená",N307,0)</f>
        <v>0</v>
      </c>
      <c r="BH307" s="143">
        <f>IF(U307="sníž. přenesená",N307,0)</f>
        <v>0</v>
      </c>
      <c r="BI307" s="143">
        <f>IF(U307="nulová",N307,0)</f>
        <v>0</v>
      </c>
      <c r="BJ307" s="8" t="s">
        <v>75</v>
      </c>
      <c r="BK307" s="143">
        <f>ROUND(L307*K307,2)</f>
        <v>0</v>
      </c>
      <c r="BL307" s="8" t="s">
        <v>353</v>
      </c>
      <c r="BM307" s="8" t="s">
        <v>417</v>
      </c>
    </row>
    <row r="308" spans="2:65" s="160" customFormat="1" ht="15.75" customHeight="1">
      <c r="B308" s="161"/>
      <c r="C308" s="187"/>
      <c r="D308" s="162"/>
      <c r="E308" s="163"/>
      <c r="F308" s="352" t="s">
        <v>383</v>
      </c>
      <c r="G308" s="352"/>
      <c r="H308" s="352"/>
      <c r="I308" s="352"/>
      <c r="J308" s="162"/>
      <c r="K308" s="163"/>
      <c r="L308" s="162"/>
      <c r="M308" s="162"/>
      <c r="N308" s="162"/>
      <c r="O308" s="162"/>
      <c r="P308" s="162"/>
      <c r="Q308" s="162"/>
      <c r="R308" s="164"/>
      <c r="T308" s="165"/>
      <c r="U308" s="162"/>
      <c r="V308" s="162"/>
      <c r="W308" s="162"/>
      <c r="X308" s="162"/>
      <c r="Y308" s="162"/>
      <c r="Z308" s="162"/>
      <c r="AA308" s="166"/>
      <c r="AC308" s="305"/>
      <c r="AD308" s="305"/>
      <c r="AT308" s="167" t="s">
        <v>148</v>
      </c>
      <c r="AU308" s="167" t="s">
        <v>86</v>
      </c>
      <c r="AV308" s="160" t="s">
        <v>75</v>
      </c>
      <c r="AW308" s="160" t="s">
        <v>27</v>
      </c>
      <c r="AX308" s="160" t="s">
        <v>69</v>
      </c>
      <c r="AY308" s="167" t="s">
        <v>135</v>
      </c>
    </row>
    <row r="309" spans="2:65" s="151" customFormat="1" ht="15.75" customHeight="1">
      <c r="B309" s="152"/>
      <c r="C309" s="188"/>
      <c r="D309" s="153"/>
      <c r="E309" s="154"/>
      <c r="F309" s="353" t="s">
        <v>384</v>
      </c>
      <c r="G309" s="353"/>
      <c r="H309" s="353"/>
      <c r="I309" s="353"/>
      <c r="J309" s="153"/>
      <c r="K309" s="155">
        <v>123.39</v>
      </c>
      <c r="L309" s="153"/>
      <c r="M309" s="153"/>
      <c r="N309" s="153"/>
      <c r="O309" s="153"/>
      <c r="P309" s="153"/>
      <c r="Q309" s="153"/>
      <c r="R309" s="156"/>
      <c r="T309" s="157"/>
      <c r="U309" s="153"/>
      <c r="V309" s="153"/>
      <c r="W309" s="153"/>
      <c r="X309" s="153"/>
      <c r="Y309" s="153"/>
      <c r="Z309" s="153"/>
      <c r="AA309" s="158"/>
      <c r="AC309" s="306"/>
      <c r="AD309" s="306"/>
      <c r="AT309" s="159" t="s">
        <v>148</v>
      </c>
      <c r="AU309" s="159" t="s">
        <v>86</v>
      </c>
      <c r="AV309" s="151" t="s">
        <v>86</v>
      </c>
      <c r="AW309" s="151" t="s">
        <v>27</v>
      </c>
      <c r="AX309" s="151" t="s">
        <v>69</v>
      </c>
      <c r="AY309" s="159" t="s">
        <v>135</v>
      </c>
    </row>
    <row r="310" spans="2:65" s="160" customFormat="1" ht="15.75" customHeight="1">
      <c r="B310" s="161"/>
      <c r="C310" s="187"/>
      <c r="D310" s="162"/>
      <c r="E310" s="163"/>
      <c r="F310" s="357" t="s">
        <v>385</v>
      </c>
      <c r="G310" s="357"/>
      <c r="H310" s="357"/>
      <c r="I310" s="357"/>
      <c r="J310" s="162"/>
      <c r="K310" s="163"/>
      <c r="L310" s="162"/>
      <c r="M310" s="162"/>
      <c r="N310" s="162"/>
      <c r="O310" s="162"/>
      <c r="P310" s="162"/>
      <c r="Q310" s="162"/>
      <c r="R310" s="164"/>
      <c r="T310" s="165"/>
      <c r="U310" s="162"/>
      <c r="V310" s="162"/>
      <c r="W310" s="162"/>
      <c r="X310" s="162"/>
      <c r="Y310" s="162"/>
      <c r="Z310" s="162"/>
      <c r="AA310" s="166"/>
      <c r="AC310" s="305"/>
      <c r="AD310" s="305"/>
      <c r="AT310" s="167" t="s">
        <v>148</v>
      </c>
      <c r="AU310" s="167" t="s">
        <v>86</v>
      </c>
      <c r="AV310" s="160" t="s">
        <v>75</v>
      </c>
      <c r="AW310" s="160" t="s">
        <v>27</v>
      </c>
      <c r="AX310" s="160" t="s">
        <v>69</v>
      </c>
      <c r="AY310" s="167" t="s">
        <v>135</v>
      </c>
    </row>
    <row r="311" spans="2:65" s="151" customFormat="1" ht="15.75" customHeight="1">
      <c r="B311" s="152"/>
      <c r="C311" s="188"/>
      <c r="D311" s="153"/>
      <c r="E311" s="154"/>
      <c r="F311" s="353" t="s">
        <v>386</v>
      </c>
      <c r="G311" s="353"/>
      <c r="H311" s="353"/>
      <c r="I311" s="353"/>
      <c r="J311" s="153"/>
      <c r="K311" s="155">
        <v>39.320999999999998</v>
      </c>
      <c r="L311" s="153"/>
      <c r="M311" s="153"/>
      <c r="N311" s="153"/>
      <c r="O311" s="153"/>
      <c r="P311" s="153"/>
      <c r="Q311" s="153"/>
      <c r="R311" s="156"/>
      <c r="T311" s="157"/>
      <c r="U311" s="153"/>
      <c r="V311" s="153"/>
      <c r="W311" s="153"/>
      <c r="X311" s="153"/>
      <c r="Y311" s="153"/>
      <c r="Z311" s="153"/>
      <c r="AA311" s="158"/>
      <c r="AC311" s="306"/>
      <c r="AD311" s="306"/>
      <c r="AT311" s="159" t="s">
        <v>148</v>
      </c>
      <c r="AU311" s="159" t="s">
        <v>86</v>
      </c>
      <c r="AV311" s="151" t="s">
        <v>86</v>
      </c>
      <c r="AW311" s="151" t="s">
        <v>27</v>
      </c>
      <c r="AX311" s="151" t="s">
        <v>69</v>
      </c>
      <c r="AY311" s="159" t="s">
        <v>135</v>
      </c>
    </row>
    <row r="312" spans="2:65" s="170" customFormat="1" ht="15.75" customHeight="1">
      <c r="B312" s="171"/>
      <c r="C312" s="172"/>
      <c r="D312" s="172"/>
      <c r="E312" s="173"/>
      <c r="F312" s="354" t="s">
        <v>198</v>
      </c>
      <c r="G312" s="354"/>
      <c r="H312" s="354"/>
      <c r="I312" s="354"/>
      <c r="J312" s="172"/>
      <c r="K312" s="174">
        <v>162.71100000000001</v>
      </c>
      <c r="L312" s="172"/>
      <c r="M312" s="172"/>
      <c r="N312" s="172"/>
      <c r="O312" s="172"/>
      <c r="P312" s="172"/>
      <c r="Q312" s="172"/>
      <c r="R312" s="175"/>
      <c r="T312" s="176"/>
      <c r="U312" s="172"/>
      <c r="V312" s="172"/>
      <c r="W312" s="172"/>
      <c r="X312" s="172"/>
      <c r="Y312" s="172"/>
      <c r="Z312" s="172"/>
      <c r="AA312" s="177"/>
      <c r="AC312" s="307"/>
      <c r="AD312" s="307"/>
      <c r="AT312" s="178" t="s">
        <v>148</v>
      </c>
      <c r="AU312" s="178" t="s">
        <v>86</v>
      </c>
      <c r="AV312" s="170" t="s">
        <v>140</v>
      </c>
      <c r="AW312" s="170" t="s">
        <v>27</v>
      </c>
      <c r="AX312" s="170" t="s">
        <v>75</v>
      </c>
      <c r="AY312" s="178" t="s">
        <v>135</v>
      </c>
    </row>
    <row r="313" spans="2:65" s="22" customFormat="1" ht="18.75" customHeight="1">
      <c r="B313" s="134"/>
      <c r="C313" s="189">
        <v>74</v>
      </c>
      <c r="D313" s="179" t="s">
        <v>214</v>
      </c>
      <c r="E313" s="180" t="s">
        <v>418</v>
      </c>
      <c r="F313" s="355" t="s">
        <v>419</v>
      </c>
      <c r="G313" s="355"/>
      <c r="H313" s="355"/>
      <c r="I313" s="355"/>
      <c r="J313" s="181" t="s">
        <v>145</v>
      </c>
      <c r="K313" s="182">
        <v>4.6859999999999999</v>
      </c>
      <c r="L313" s="356"/>
      <c r="M313" s="356"/>
      <c r="N313" s="356">
        <f>ROUND(L313*K313,2)</f>
        <v>0</v>
      </c>
      <c r="O313" s="356"/>
      <c r="P313" s="356"/>
      <c r="Q313" s="356"/>
      <c r="R313" s="139"/>
      <c r="T313" s="140"/>
      <c r="U313" s="33" t="s">
        <v>34</v>
      </c>
      <c r="V313" s="141">
        <v>0</v>
      </c>
      <c r="W313" s="141">
        <f>V313*K313</f>
        <v>0</v>
      </c>
      <c r="X313" s="141">
        <v>0.55000000000000004</v>
      </c>
      <c r="Y313" s="141">
        <f>X313*K313</f>
        <v>2.5773000000000001</v>
      </c>
      <c r="Z313" s="141">
        <v>0</v>
      </c>
      <c r="AA313" s="142">
        <f>Z313*K313</f>
        <v>0</v>
      </c>
      <c r="AC313" s="303"/>
      <c r="AD313" s="303"/>
      <c r="AR313" s="8" t="s">
        <v>357</v>
      </c>
      <c r="AT313" s="8" t="s">
        <v>214</v>
      </c>
      <c r="AU313" s="8" t="s">
        <v>86</v>
      </c>
      <c r="AY313" s="8" t="s">
        <v>135</v>
      </c>
      <c r="BE313" s="143">
        <f>IF(U313="základní",N313,0)</f>
        <v>0</v>
      </c>
      <c r="BF313" s="143">
        <f>IF(U313="snížená",N313,0)</f>
        <v>0</v>
      </c>
      <c r="BG313" s="143">
        <f>IF(U313="zákl. přenesená",N313,0)</f>
        <v>0</v>
      </c>
      <c r="BH313" s="143">
        <f>IF(U313="sníž. přenesená",N313,0)</f>
        <v>0</v>
      </c>
      <c r="BI313" s="143">
        <f>IF(U313="nulová",N313,0)</f>
        <v>0</v>
      </c>
      <c r="BJ313" s="8" t="s">
        <v>75</v>
      </c>
      <c r="BK313" s="143">
        <f>ROUND(L313*K313,2)</f>
        <v>0</v>
      </c>
      <c r="BL313" s="8" t="s">
        <v>353</v>
      </c>
      <c r="BM313" s="8" t="s">
        <v>420</v>
      </c>
    </row>
    <row r="314" spans="2:65" s="151" customFormat="1" ht="15.75" customHeight="1">
      <c r="B314" s="152"/>
      <c r="C314" s="188"/>
      <c r="D314" s="153"/>
      <c r="E314" s="154"/>
      <c r="F314" s="351" t="s">
        <v>421</v>
      </c>
      <c r="G314" s="351"/>
      <c r="H314" s="351"/>
      <c r="I314" s="351"/>
      <c r="J314" s="153"/>
      <c r="K314" s="155">
        <v>4.6859999999999999</v>
      </c>
      <c r="L314" s="153"/>
      <c r="M314" s="153"/>
      <c r="N314" s="153"/>
      <c r="O314" s="153"/>
      <c r="P314" s="153"/>
      <c r="Q314" s="153"/>
      <c r="R314" s="156"/>
      <c r="T314" s="157"/>
      <c r="U314" s="153"/>
      <c r="V314" s="153"/>
      <c r="W314" s="153"/>
      <c r="X314" s="153"/>
      <c r="Y314" s="153"/>
      <c r="Z314" s="153"/>
      <c r="AA314" s="158"/>
      <c r="AC314" s="306"/>
      <c r="AD314" s="306"/>
      <c r="AT314" s="159" t="s">
        <v>148</v>
      </c>
      <c r="AU314" s="159" t="s">
        <v>86</v>
      </c>
      <c r="AV314" s="151" t="s">
        <v>86</v>
      </c>
      <c r="AW314" s="151" t="s">
        <v>27</v>
      </c>
      <c r="AX314" s="151" t="s">
        <v>75</v>
      </c>
      <c r="AY314" s="159" t="s">
        <v>135</v>
      </c>
    </row>
    <row r="315" spans="2:65" s="22" customFormat="1" ht="27.75" customHeight="1">
      <c r="B315" s="134"/>
      <c r="C315" s="186">
        <v>75</v>
      </c>
      <c r="D315" s="135" t="s">
        <v>136</v>
      </c>
      <c r="E315" s="136" t="s">
        <v>422</v>
      </c>
      <c r="F315" s="347" t="s">
        <v>423</v>
      </c>
      <c r="G315" s="347"/>
      <c r="H315" s="347"/>
      <c r="I315" s="347"/>
      <c r="J315" s="137" t="s">
        <v>167</v>
      </c>
      <c r="K315" s="138">
        <v>1</v>
      </c>
      <c r="L315" s="348"/>
      <c r="M315" s="348"/>
      <c r="N315" s="348">
        <f>ROUND(L315*K315,2)</f>
        <v>0</v>
      </c>
      <c r="O315" s="348"/>
      <c r="P315" s="348"/>
      <c r="Q315" s="348"/>
      <c r="R315" s="139"/>
      <c r="T315" s="140"/>
      <c r="U315" s="33" t="s">
        <v>34</v>
      </c>
      <c r="V315" s="141">
        <v>0.17</v>
      </c>
      <c r="W315" s="141">
        <f>V315*K315</f>
        <v>0.17</v>
      </c>
      <c r="X315" s="141">
        <v>0</v>
      </c>
      <c r="Y315" s="141">
        <f>X315*K315</f>
        <v>0</v>
      </c>
      <c r="Z315" s="141">
        <v>2.4E-2</v>
      </c>
      <c r="AA315" s="142">
        <f>Z315*K315</f>
        <v>2.4E-2</v>
      </c>
      <c r="AC315" s="303"/>
      <c r="AD315" s="303"/>
      <c r="AR315" s="8" t="s">
        <v>353</v>
      </c>
      <c r="AT315" s="8" t="s">
        <v>136</v>
      </c>
      <c r="AU315" s="8" t="s">
        <v>86</v>
      </c>
      <c r="AY315" s="8" t="s">
        <v>135</v>
      </c>
      <c r="BE315" s="143">
        <f>IF(U315="základní",N315,0)</f>
        <v>0</v>
      </c>
      <c r="BF315" s="143">
        <f>IF(U315="snížená",N315,0)</f>
        <v>0</v>
      </c>
      <c r="BG315" s="143">
        <f>IF(U315="zákl. přenesená",N315,0)</f>
        <v>0</v>
      </c>
      <c r="BH315" s="143">
        <f>IF(U315="sníž. přenesená",N315,0)</f>
        <v>0</v>
      </c>
      <c r="BI315" s="143">
        <f>IF(U315="nulová",N315,0)</f>
        <v>0</v>
      </c>
      <c r="BJ315" s="8" t="s">
        <v>75</v>
      </c>
      <c r="BK315" s="143">
        <f>ROUND(L315*K315,2)</f>
        <v>0</v>
      </c>
      <c r="BL315" s="8" t="s">
        <v>353</v>
      </c>
      <c r="BM315" s="8" t="s">
        <v>424</v>
      </c>
    </row>
    <row r="316" spans="2:65" s="22" customFormat="1" ht="32.25" customHeight="1">
      <c r="B316" s="134"/>
      <c r="C316" s="186">
        <v>76</v>
      </c>
      <c r="D316" s="135" t="s">
        <v>136</v>
      </c>
      <c r="E316" s="136" t="s">
        <v>425</v>
      </c>
      <c r="F316" s="347" t="s">
        <v>426</v>
      </c>
      <c r="G316" s="347"/>
      <c r="H316" s="347"/>
      <c r="I316" s="347"/>
      <c r="J316" s="137" t="s">
        <v>139</v>
      </c>
      <c r="K316" s="138">
        <v>162.71100000000001</v>
      </c>
      <c r="L316" s="348"/>
      <c r="M316" s="348"/>
      <c r="N316" s="348">
        <f>ROUND(L316*K316,2)</f>
        <v>0</v>
      </c>
      <c r="O316" s="348"/>
      <c r="P316" s="348"/>
      <c r="Q316" s="348"/>
      <c r="R316" s="139"/>
      <c r="T316" s="140"/>
      <c r="U316" s="33" t="s">
        <v>34</v>
      </c>
      <c r="V316" s="141">
        <v>0.64400000000000002</v>
      </c>
      <c r="W316" s="141">
        <f>V316*K316</f>
        <v>104.78588400000001</v>
      </c>
      <c r="X316" s="141">
        <v>0</v>
      </c>
      <c r="Y316" s="141">
        <f>X316*K316</f>
        <v>0</v>
      </c>
      <c r="Z316" s="141">
        <v>0</v>
      </c>
      <c r="AA316" s="142">
        <f>Z316*K316</f>
        <v>0</v>
      </c>
      <c r="AR316" s="8" t="s">
        <v>353</v>
      </c>
      <c r="AT316" s="8" t="s">
        <v>136</v>
      </c>
      <c r="AU316" s="8" t="s">
        <v>86</v>
      </c>
      <c r="AY316" s="8" t="s">
        <v>135</v>
      </c>
      <c r="BE316" s="143">
        <f>IF(U316="základní",N316,0)</f>
        <v>0</v>
      </c>
      <c r="BF316" s="143">
        <f>IF(U316="snížená",N316,0)</f>
        <v>0</v>
      </c>
      <c r="BG316" s="143">
        <f>IF(U316="zákl. přenesená",N316,0)</f>
        <v>0</v>
      </c>
      <c r="BH316" s="143">
        <f>IF(U316="sníž. přenesená",N316,0)</f>
        <v>0</v>
      </c>
      <c r="BI316" s="143">
        <f>IF(U316="nulová",N316,0)</f>
        <v>0</v>
      </c>
      <c r="BJ316" s="8" t="s">
        <v>75</v>
      </c>
      <c r="BK316" s="143">
        <f>ROUND(L316*K316,2)</f>
        <v>0</v>
      </c>
      <c r="BL316" s="8" t="s">
        <v>353</v>
      </c>
      <c r="BM316" s="8" t="s">
        <v>427</v>
      </c>
    </row>
    <row r="317" spans="2:65" s="160" customFormat="1" ht="15.75" customHeight="1">
      <c r="B317" s="161"/>
      <c r="C317" s="187"/>
      <c r="D317" s="162"/>
      <c r="E317" s="163"/>
      <c r="F317" s="352" t="s">
        <v>383</v>
      </c>
      <c r="G317" s="352"/>
      <c r="H317" s="352"/>
      <c r="I317" s="352"/>
      <c r="J317" s="162"/>
      <c r="K317" s="163"/>
      <c r="L317" s="162"/>
      <c r="M317" s="162"/>
      <c r="N317" s="162"/>
      <c r="O317" s="162"/>
      <c r="P317" s="162"/>
      <c r="Q317" s="162"/>
      <c r="R317" s="164"/>
      <c r="T317" s="165"/>
      <c r="U317" s="162"/>
      <c r="V317" s="162"/>
      <c r="W317" s="162"/>
      <c r="X317" s="162"/>
      <c r="Y317" s="162"/>
      <c r="Z317" s="162"/>
      <c r="AA317" s="166"/>
      <c r="AT317" s="167" t="s">
        <v>148</v>
      </c>
      <c r="AU317" s="167" t="s">
        <v>86</v>
      </c>
      <c r="AV317" s="160" t="s">
        <v>75</v>
      </c>
      <c r="AW317" s="160" t="s">
        <v>27</v>
      </c>
      <c r="AX317" s="160" t="s">
        <v>69</v>
      </c>
      <c r="AY317" s="167" t="s">
        <v>135</v>
      </c>
    </row>
    <row r="318" spans="2:65" s="151" customFormat="1" ht="15.75" customHeight="1">
      <c r="B318" s="152"/>
      <c r="C318" s="188"/>
      <c r="D318" s="153"/>
      <c r="E318" s="154"/>
      <c r="F318" s="353" t="s">
        <v>384</v>
      </c>
      <c r="G318" s="353"/>
      <c r="H318" s="353"/>
      <c r="I318" s="353"/>
      <c r="J318" s="153"/>
      <c r="K318" s="155">
        <v>123.39</v>
      </c>
      <c r="L318" s="153"/>
      <c r="M318" s="153"/>
      <c r="N318" s="153"/>
      <c r="O318" s="153"/>
      <c r="P318" s="153"/>
      <c r="Q318" s="153"/>
      <c r="R318" s="156"/>
      <c r="T318" s="157"/>
      <c r="U318" s="153"/>
      <c r="V318" s="153"/>
      <c r="W318" s="153"/>
      <c r="X318" s="153"/>
      <c r="Y318" s="153"/>
      <c r="Z318" s="153"/>
      <c r="AA318" s="158"/>
      <c r="AT318" s="159" t="s">
        <v>148</v>
      </c>
      <c r="AU318" s="159" t="s">
        <v>86</v>
      </c>
      <c r="AV318" s="151" t="s">
        <v>86</v>
      </c>
      <c r="AW318" s="151" t="s">
        <v>27</v>
      </c>
      <c r="AX318" s="151" t="s">
        <v>69</v>
      </c>
      <c r="AY318" s="159" t="s">
        <v>135</v>
      </c>
    </row>
    <row r="319" spans="2:65" s="160" customFormat="1" ht="15.75" customHeight="1">
      <c r="B319" s="161"/>
      <c r="C319" s="162"/>
      <c r="D319" s="162"/>
      <c r="E319" s="163"/>
      <c r="F319" s="357" t="s">
        <v>385</v>
      </c>
      <c r="G319" s="357"/>
      <c r="H319" s="357"/>
      <c r="I319" s="357"/>
      <c r="J319" s="162"/>
      <c r="K319" s="163"/>
      <c r="L319" s="162"/>
      <c r="M319" s="162"/>
      <c r="N319" s="162"/>
      <c r="O319" s="162"/>
      <c r="P319" s="162"/>
      <c r="Q319" s="162"/>
      <c r="R319" s="164"/>
      <c r="T319" s="165"/>
      <c r="U319" s="162"/>
      <c r="V319" s="162"/>
      <c r="W319" s="162"/>
      <c r="X319" s="162"/>
      <c r="Y319" s="162"/>
      <c r="Z319" s="162"/>
      <c r="AA319" s="166"/>
      <c r="AT319" s="167" t="s">
        <v>148</v>
      </c>
      <c r="AU319" s="167" t="s">
        <v>86</v>
      </c>
      <c r="AV319" s="160" t="s">
        <v>75</v>
      </c>
      <c r="AW319" s="160" t="s">
        <v>27</v>
      </c>
      <c r="AX319" s="160" t="s">
        <v>69</v>
      </c>
      <c r="AY319" s="167" t="s">
        <v>135</v>
      </c>
    </row>
    <row r="320" spans="2:65" s="151" customFormat="1" ht="15.75" customHeight="1">
      <c r="B320" s="152"/>
      <c r="C320" s="153"/>
      <c r="D320" s="153"/>
      <c r="E320" s="154"/>
      <c r="F320" s="353" t="s">
        <v>386</v>
      </c>
      <c r="G320" s="353"/>
      <c r="H320" s="353"/>
      <c r="I320" s="353"/>
      <c r="J320" s="153"/>
      <c r="K320" s="155">
        <v>39.320999999999998</v>
      </c>
      <c r="L320" s="153"/>
      <c r="M320" s="153"/>
      <c r="N320" s="153"/>
      <c r="O320" s="153"/>
      <c r="P320" s="153"/>
      <c r="Q320" s="153"/>
      <c r="R320" s="156"/>
      <c r="T320" s="157"/>
      <c r="U320" s="153"/>
      <c r="V320" s="153"/>
      <c r="W320" s="153"/>
      <c r="X320" s="153"/>
      <c r="Y320" s="153"/>
      <c r="Z320" s="153"/>
      <c r="AA320" s="158"/>
      <c r="AT320" s="159" t="s">
        <v>148</v>
      </c>
      <c r="AU320" s="159" t="s">
        <v>86</v>
      </c>
      <c r="AV320" s="151" t="s">
        <v>86</v>
      </c>
      <c r="AW320" s="151" t="s">
        <v>27</v>
      </c>
      <c r="AX320" s="151" t="s">
        <v>69</v>
      </c>
      <c r="AY320" s="159" t="s">
        <v>135</v>
      </c>
    </row>
    <row r="321" spans="2:65" s="170" customFormat="1" ht="15.75" customHeight="1">
      <c r="B321" s="171"/>
      <c r="C321" s="172"/>
      <c r="D321" s="172"/>
      <c r="E321" s="173"/>
      <c r="F321" s="354" t="s">
        <v>198</v>
      </c>
      <c r="G321" s="354"/>
      <c r="H321" s="354"/>
      <c r="I321" s="354"/>
      <c r="J321" s="172"/>
      <c r="K321" s="174">
        <v>162.71100000000001</v>
      </c>
      <c r="L321" s="172"/>
      <c r="M321" s="172"/>
      <c r="N321" s="172"/>
      <c r="O321" s="172"/>
      <c r="P321" s="172"/>
      <c r="Q321" s="172"/>
      <c r="R321" s="175"/>
      <c r="T321" s="176"/>
      <c r="U321" s="172"/>
      <c r="V321" s="172"/>
      <c r="W321" s="172"/>
      <c r="X321" s="172"/>
      <c r="Y321" s="172"/>
      <c r="Z321" s="172"/>
      <c r="AA321" s="177"/>
      <c r="AT321" s="178" t="s">
        <v>148</v>
      </c>
      <c r="AU321" s="178" t="s">
        <v>86</v>
      </c>
      <c r="AV321" s="170" t="s">
        <v>140</v>
      </c>
      <c r="AW321" s="170" t="s">
        <v>27</v>
      </c>
      <c r="AX321" s="170" t="s">
        <v>75</v>
      </c>
      <c r="AY321" s="178" t="s">
        <v>135</v>
      </c>
    </row>
    <row r="322" spans="2:65" s="22" customFormat="1" ht="18" customHeight="1">
      <c r="B322" s="134"/>
      <c r="C322" s="189">
        <v>77</v>
      </c>
      <c r="D322" s="179" t="s">
        <v>214</v>
      </c>
      <c r="E322" s="180" t="s">
        <v>428</v>
      </c>
      <c r="F322" s="355" t="s">
        <v>429</v>
      </c>
      <c r="G322" s="355"/>
      <c r="H322" s="355"/>
      <c r="I322" s="355"/>
      <c r="J322" s="181" t="s">
        <v>145</v>
      </c>
      <c r="K322" s="182">
        <v>11.715</v>
      </c>
      <c r="L322" s="356"/>
      <c r="M322" s="356"/>
      <c r="N322" s="356">
        <f>ROUND(L322*K322,2)</f>
        <v>0</v>
      </c>
      <c r="O322" s="356"/>
      <c r="P322" s="356"/>
      <c r="Q322" s="356"/>
      <c r="R322" s="139"/>
      <c r="T322" s="140"/>
      <c r="U322" s="33" t="s">
        <v>34</v>
      </c>
      <c r="V322" s="141">
        <v>0</v>
      </c>
      <c r="W322" s="141">
        <f>V322*K322</f>
        <v>0</v>
      </c>
      <c r="X322" s="141">
        <v>0.55000000000000004</v>
      </c>
      <c r="Y322" s="141">
        <f>X322*K322</f>
        <v>6.4432500000000008</v>
      </c>
      <c r="Z322" s="141">
        <v>0</v>
      </c>
      <c r="AA322" s="142">
        <f>Z322*K322</f>
        <v>0</v>
      </c>
      <c r="AR322" s="8" t="s">
        <v>357</v>
      </c>
      <c r="AT322" s="8" t="s">
        <v>214</v>
      </c>
      <c r="AU322" s="8" t="s">
        <v>86</v>
      </c>
      <c r="AY322" s="8" t="s">
        <v>135</v>
      </c>
      <c r="BE322" s="143">
        <f>IF(U322="základní",N322,0)</f>
        <v>0</v>
      </c>
      <c r="BF322" s="143">
        <f>IF(U322="snížená",N322,0)</f>
        <v>0</v>
      </c>
      <c r="BG322" s="143">
        <f>IF(U322="zákl. přenesená",N322,0)</f>
        <v>0</v>
      </c>
      <c r="BH322" s="143">
        <f>IF(U322="sníž. přenesená",N322,0)</f>
        <v>0</v>
      </c>
      <c r="BI322" s="143">
        <f>IF(U322="nulová",N322,0)</f>
        <v>0</v>
      </c>
      <c r="BJ322" s="8" t="s">
        <v>75</v>
      </c>
      <c r="BK322" s="143">
        <f>ROUND(L322*K322,2)</f>
        <v>0</v>
      </c>
      <c r="BL322" s="8" t="s">
        <v>353</v>
      </c>
      <c r="BM322" s="8" t="s">
        <v>430</v>
      </c>
    </row>
    <row r="323" spans="2:65" s="151" customFormat="1" ht="16.5" customHeight="1">
      <c r="B323" s="152"/>
      <c r="C323" s="188"/>
      <c r="D323" s="153"/>
      <c r="E323" s="154"/>
      <c r="F323" s="351" t="s">
        <v>431</v>
      </c>
      <c r="G323" s="351"/>
      <c r="H323" s="351"/>
      <c r="I323" s="351"/>
      <c r="J323" s="153"/>
      <c r="K323" s="155">
        <v>11.715</v>
      </c>
      <c r="L323" s="153"/>
      <c r="M323" s="153"/>
      <c r="N323" s="153"/>
      <c r="O323" s="153"/>
      <c r="P323" s="153"/>
      <c r="Q323" s="153"/>
      <c r="R323" s="156"/>
      <c r="T323" s="157"/>
      <c r="U323" s="153"/>
      <c r="V323" s="153"/>
      <c r="W323" s="153"/>
      <c r="X323" s="153"/>
      <c r="Y323" s="153"/>
      <c r="Z323" s="153"/>
      <c r="AA323" s="158"/>
      <c r="AT323" s="159" t="s">
        <v>148</v>
      </c>
      <c r="AU323" s="159" t="s">
        <v>86</v>
      </c>
      <c r="AV323" s="151" t="s">
        <v>86</v>
      </c>
      <c r="AW323" s="151" t="s">
        <v>27</v>
      </c>
      <c r="AX323" s="151" t="s">
        <v>75</v>
      </c>
      <c r="AY323" s="159" t="s">
        <v>135</v>
      </c>
    </row>
    <row r="324" spans="2:65" s="22" customFormat="1" ht="31.5" customHeight="1">
      <c r="B324" s="134"/>
      <c r="C324" s="186">
        <v>78</v>
      </c>
      <c r="D324" s="135" t="s">
        <v>136</v>
      </c>
      <c r="E324" s="136" t="s">
        <v>432</v>
      </c>
      <c r="F324" s="347" t="s">
        <v>433</v>
      </c>
      <c r="G324" s="347"/>
      <c r="H324" s="347"/>
      <c r="I324" s="347"/>
      <c r="J324" s="137" t="s">
        <v>139</v>
      </c>
      <c r="K324" s="138">
        <v>162.71100000000001</v>
      </c>
      <c r="L324" s="348"/>
      <c r="M324" s="348"/>
      <c r="N324" s="348">
        <f>ROUND(L324*K324,2)</f>
        <v>0</v>
      </c>
      <c r="O324" s="348"/>
      <c r="P324" s="348"/>
      <c r="Q324" s="348"/>
      <c r="R324" s="139"/>
      <c r="T324" s="140"/>
      <c r="U324" s="33" t="s">
        <v>34</v>
      </c>
      <c r="V324" s="141">
        <v>0.13500000000000001</v>
      </c>
      <c r="W324" s="141">
        <f>V324*K324</f>
        <v>21.965985000000003</v>
      </c>
      <c r="X324" s="141">
        <v>0</v>
      </c>
      <c r="Y324" s="141">
        <f>X324*K324</f>
        <v>0</v>
      </c>
      <c r="Z324" s="141">
        <v>0</v>
      </c>
      <c r="AA324" s="142">
        <f>Z324*K324</f>
        <v>0</v>
      </c>
      <c r="AR324" s="8" t="s">
        <v>353</v>
      </c>
      <c r="AT324" s="8" t="s">
        <v>136</v>
      </c>
      <c r="AU324" s="8" t="s">
        <v>86</v>
      </c>
      <c r="AY324" s="8" t="s">
        <v>135</v>
      </c>
      <c r="BE324" s="143">
        <f>IF(U324="základní",N324,0)</f>
        <v>0</v>
      </c>
      <c r="BF324" s="143">
        <f>IF(U324="snížená",N324,0)</f>
        <v>0</v>
      </c>
      <c r="BG324" s="143">
        <f>IF(U324="zákl. přenesená",N324,0)</f>
        <v>0</v>
      </c>
      <c r="BH324" s="143">
        <f>IF(U324="sníž. přenesená",N324,0)</f>
        <v>0</v>
      </c>
      <c r="BI324" s="143">
        <f>IF(U324="nulová",N324,0)</f>
        <v>0</v>
      </c>
      <c r="BJ324" s="8" t="s">
        <v>75</v>
      </c>
      <c r="BK324" s="143">
        <f>ROUND(L324*K324,2)</f>
        <v>0</v>
      </c>
      <c r="BL324" s="8" t="s">
        <v>353</v>
      </c>
      <c r="BM324" s="8" t="s">
        <v>434</v>
      </c>
    </row>
    <row r="325" spans="2:65" s="160" customFormat="1" ht="15.75" customHeight="1">
      <c r="B325" s="161"/>
      <c r="C325" s="187"/>
      <c r="D325" s="162"/>
      <c r="E325" s="163"/>
      <c r="F325" s="352" t="s">
        <v>383</v>
      </c>
      <c r="G325" s="352"/>
      <c r="H325" s="352"/>
      <c r="I325" s="352"/>
      <c r="J325" s="162"/>
      <c r="K325" s="163"/>
      <c r="L325" s="162"/>
      <c r="M325" s="162"/>
      <c r="N325" s="162"/>
      <c r="O325" s="162"/>
      <c r="P325" s="162"/>
      <c r="Q325" s="162"/>
      <c r="R325" s="164"/>
      <c r="T325" s="165"/>
      <c r="U325" s="162"/>
      <c r="V325" s="162"/>
      <c r="W325" s="162"/>
      <c r="X325" s="162"/>
      <c r="Y325" s="162"/>
      <c r="Z325" s="162"/>
      <c r="AA325" s="166"/>
      <c r="AT325" s="167" t="s">
        <v>148</v>
      </c>
      <c r="AU325" s="167" t="s">
        <v>86</v>
      </c>
      <c r="AV325" s="160" t="s">
        <v>75</v>
      </c>
      <c r="AW325" s="160" t="s">
        <v>27</v>
      </c>
      <c r="AX325" s="160" t="s">
        <v>69</v>
      </c>
      <c r="AY325" s="167" t="s">
        <v>135</v>
      </c>
    </row>
    <row r="326" spans="2:65" s="151" customFormat="1" ht="15.75" customHeight="1">
      <c r="B326" s="152"/>
      <c r="C326" s="153"/>
      <c r="D326" s="153"/>
      <c r="E326" s="154"/>
      <c r="F326" s="353" t="s">
        <v>384</v>
      </c>
      <c r="G326" s="353"/>
      <c r="H326" s="353"/>
      <c r="I326" s="353"/>
      <c r="J326" s="153"/>
      <c r="K326" s="155">
        <v>123.39</v>
      </c>
      <c r="L326" s="153"/>
      <c r="M326" s="153"/>
      <c r="N326" s="153"/>
      <c r="O326" s="153"/>
      <c r="P326" s="153"/>
      <c r="Q326" s="153"/>
      <c r="R326" s="156"/>
      <c r="T326" s="157"/>
      <c r="U326" s="153"/>
      <c r="V326" s="153"/>
      <c r="W326" s="153"/>
      <c r="X326" s="153"/>
      <c r="Y326" s="153"/>
      <c r="Z326" s="153"/>
      <c r="AA326" s="158"/>
      <c r="AT326" s="159" t="s">
        <v>148</v>
      </c>
      <c r="AU326" s="159" t="s">
        <v>86</v>
      </c>
      <c r="AV326" s="151" t="s">
        <v>86</v>
      </c>
      <c r="AW326" s="151" t="s">
        <v>27</v>
      </c>
      <c r="AX326" s="151" t="s">
        <v>69</v>
      </c>
      <c r="AY326" s="159" t="s">
        <v>135</v>
      </c>
    </row>
    <row r="327" spans="2:65" s="160" customFormat="1" ht="15.75" customHeight="1">
      <c r="B327" s="161"/>
      <c r="C327" s="187"/>
      <c r="D327" s="162"/>
      <c r="E327" s="163"/>
      <c r="F327" s="357" t="s">
        <v>385</v>
      </c>
      <c r="G327" s="357"/>
      <c r="H327" s="357"/>
      <c r="I327" s="357"/>
      <c r="J327" s="162"/>
      <c r="K327" s="163"/>
      <c r="L327" s="162"/>
      <c r="M327" s="162"/>
      <c r="N327" s="162"/>
      <c r="O327" s="162"/>
      <c r="P327" s="162"/>
      <c r="Q327" s="162"/>
      <c r="R327" s="164"/>
      <c r="T327" s="165"/>
      <c r="U327" s="162"/>
      <c r="V327" s="162"/>
      <c r="W327" s="162"/>
      <c r="X327" s="162"/>
      <c r="Y327" s="162"/>
      <c r="Z327" s="162"/>
      <c r="AA327" s="166"/>
      <c r="AT327" s="167" t="s">
        <v>148</v>
      </c>
      <c r="AU327" s="167" t="s">
        <v>86</v>
      </c>
      <c r="AV327" s="160" t="s">
        <v>75</v>
      </c>
      <c r="AW327" s="160" t="s">
        <v>27</v>
      </c>
      <c r="AX327" s="160" t="s">
        <v>69</v>
      </c>
      <c r="AY327" s="167" t="s">
        <v>135</v>
      </c>
    </row>
    <row r="328" spans="2:65" s="151" customFormat="1" ht="15.75" customHeight="1">
      <c r="B328" s="152"/>
      <c r="C328" s="188"/>
      <c r="D328" s="153"/>
      <c r="E328" s="154"/>
      <c r="F328" s="353" t="s">
        <v>386</v>
      </c>
      <c r="G328" s="353"/>
      <c r="H328" s="353"/>
      <c r="I328" s="353"/>
      <c r="J328" s="153"/>
      <c r="K328" s="155">
        <v>39.320999999999998</v>
      </c>
      <c r="L328" s="153"/>
      <c r="M328" s="153"/>
      <c r="N328" s="153"/>
      <c r="O328" s="153"/>
      <c r="P328" s="153"/>
      <c r="Q328" s="153"/>
      <c r="R328" s="156"/>
      <c r="T328" s="157"/>
      <c r="U328" s="153"/>
      <c r="V328" s="153"/>
      <c r="W328" s="153"/>
      <c r="X328" s="153"/>
      <c r="Y328" s="153"/>
      <c r="Z328" s="153"/>
      <c r="AA328" s="158"/>
      <c r="AT328" s="159" t="s">
        <v>148</v>
      </c>
      <c r="AU328" s="159" t="s">
        <v>86</v>
      </c>
      <c r="AV328" s="151" t="s">
        <v>86</v>
      </c>
      <c r="AW328" s="151" t="s">
        <v>27</v>
      </c>
      <c r="AX328" s="151" t="s">
        <v>69</v>
      </c>
      <c r="AY328" s="159" t="s">
        <v>135</v>
      </c>
    </row>
    <row r="329" spans="2:65" s="170" customFormat="1" ht="15.75" customHeight="1">
      <c r="B329" s="171"/>
      <c r="C329" s="172"/>
      <c r="D329" s="172"/>
      <c r="E329" s="173"/>
      <c r="F329" s="354" t="s">
        <v>198</v>
      </c>
      <c r="G329" s="354"/>
      <c r="H329" s="354"/>
      <c r="I329" s="354"/>
      <c r="J329" s="172"/>
      <c r="K329" s="174">
        <v>162.71100000000001</v>
      </c>
      <c r="L329" s="172"/>
      <c r="M329" s="172"/>
      <c r="N329" s="172"/>
      <c r="O329" s="172"/>
      <c r="P329" s="172"/>
      <c r="Q329" s="172"/>
      <c r="R329" s="175"/>
      <c r="T329" s="176"/>
      <c r="U329" s="172"/>
      <c r="V329" s="172"/>
      <c r="W329" s="172"/>
      <c r="X329" s="172"/>
      <c r="Y329" s="172"/>
      <c r="Z329" s="172"/>
      <c r="AA329" s="177"/>
      <c r="AT329" s="178" t="s">
        <v>148</v>
      </c>
      <c r="AU329" s="178" t="s">
        <v>86</v>
      </c>
      <c r="AV329" s="170" t="s">
        <v>140</v>
      </c>
      <c r="AW329" s="170" t="s">
        <v>27</v>
      </c>
      <c r="AX329" s="170" t="s">
        <v>75</v>
      </c>
      <c r="AY329" s="178" t="s">
        <v>135</v>
      </c>
    </row>
    <row r="330" spans="2:65" s="22" customFormat="1" ht="19.5" customHeight="1">
      <c r="B330" s="134"/>
      <c r="C330" s="189">
        <v>79</v>
      </c>
      <c r="D330" s="179" t="s">
        <v>214</v>
      </c>
      <c r="E330" s="180" t="s">
        <v>435</v>
      </c>
      <c r="F330" s="355" t="s">
        <v>436</v>
      </c>
      <c r="G330" s="355"/>
      <c r="H330" s="355"/>
      <c r="I330" s="355"/>
      <c r="J330" s="181" t="s">
        <v>145</v>
      </c>
      <c r="K330" s="182">
        <v>2.4409999999999998</v>
      </c>
      <c r="L330" s="356"/>
      <c r="M330" s="356"/>
      <c r="N330" s="356">
        <f>ROUND(L330*K330,2)</f>
        <v>0</v>
      </c>
      <c r="O330" s="356"/>
      <c r="P330" s="356"/>
      <c r="Q330" s="356"/>
      <c r="R330" s="139"/>
      <c r="T330" s="140"/>
      <c r="U330" s="33" t="s">
        <v>34</v>
      </c>
      <c r="V330" s="141">
        <v>0</v>
      </c>
      <c r="W330" s="141">
        <f>V330*K330</f>
        <v>0</v>
      </c>
      <c r="X330" s="141">
        <v>0.55000000000000004</v>
      </c>
      <c r="Y330" s="141">
        <f>X330*K330</f>
        <v>1.3425499999999999</v>
      </c>
      <c r="Z330" s="141">
        <v>0</v>
      </c>
      <c r="AA330" s="142">
        <f>Z330*K330</f>
        <v>0</v>
      </c>
      <c r="AR330" s="8" t="s">
        <v>357</v>
      </c>
      <c r="AT330" s="8" t="s">
        <v>214</v>
      </c>
      <c r="AU330" s="8" t="s">
        <v>86</v>
      </c>
      <c r="AY330" s="8" t="s">
        <v>135</v>
      </c>
      <c r="BE330" s="143">
        <f>IF(U330="základní",N330,0)</f>
        <v>0</v>
      </c>
      <c r="BF330" s="143">
        <f>IF(U330="snížená",N330,0)</f>
        <v>0</v>
      </c>
      <c r="BG330" s="143">
        <f>IF(U330="zákl. přenesená",N330,0)</f>
        <v>0</v>
      </c>
      <c r="BH330" s="143">
        <f>IF(U330="sníž. přenesená",N330,0)</f>
        <v>0</v>
      </c>
      <c r="BI330" s="143">
        <f>IF(U330="nulová",N330,0)</f>
        <v>0</v>
      </c>
      <c r="BJ330" s="8" t="s">
        <v>75</v>
      </c>
      <c r="BK330" s="143">
        <f>ROUND(L330*K330,2)</f>
        <v>0</v>
      </c>
      <c r="BL330" s="8" t="s">
        <v>353</v>
      </c>
      <c r="BM330" s="8" t="s">
        <v>437</v>
      </c>
    </row>
    <row r="331" spans="2:65" s="151" customFormat="1" ht="15" customHeight="1">
      <c r="B331" s="152"/>
      <c r="C331" s="188"/>
      <c r="D331" s="153"/>
      <c r="E331" s="154"/>
      <c r="F331" s="351" t="s">
        <v>438</v>
      </c>
      <c r="G331" s="351"/>
      <c r="H331" s="351"/>
      <c r="I331" s="351"/>
      <c r="J331" s="153"/>
      <c r="K331" s="155">
        <v>2.4409999999999998</v>
      </c>
      <c r="L331" s="153"/>
      <c r="M331" s="153"/>
      <c r="N331" s="153"/>
      <c r="O331" s="153"/>
      <c r="P331" s="153"/>
      <c r="Q331" s="153"/>
      <c r="R331" s="156"/>
      <c r="T331" s="157"/>
      <c r="U331" s="153"/>
      <c r="V331" s="153"/>
      <c r="W331" s="153"/>
      <c r="X331" s="153"/>
      <c r="Y331" s="153"/>
      <c r="Z331" s="153"/>
      <c r="AA331" s="158"/>
      <c r="AT331" s="159" t="s">
        <v>148</v>
      </c>
      <c r="AU331" s="159" t="s">
        <v>86</v>
      </c>
      <c r="AV331" s="151" t="s">
        <v>86</v>
      </c>
      <c r="AW331" s="151" t="s">
        <v>27</v>
      </c>
      <c r="AX331" s="151" t="s">
        <v>75</v>
      </c>
      <c r="AY331" s="159" t="s">
        <v>135</v>
      </c>
    </row>
    <row r="332" spans="2:65" s="22" customFormat="1" ht="19.5" customHeight="1">
      <c r="B332" s="134"/>
      <c r="C332" s="189">
        <v>80</v>
      </c>
      <c r="D332" s="179" t="s">
        <v>214</v>
      </c>
      <c r="E332" s="180" t="s">
        <v>439</v>
      </c>
      <c r="F332" s="355" t="s">
        <v>440</v>
      </c>
      <c r="G332" s="355"/>
      <c r="H332" s="355"/>
      <c r="I332" s="355"/>
      <c r="J332" s="181" t="s">
        <v>145</v>
      </c>
      <c r="K332" s="182">
        <v>1.627</v>
      </c>
      <c r="L332" s="356"/>
      <c r="M332" s="356"/>
      <c r="N332" s="356">
        <f>ROUND(L332*K332,2)</f>
        <v>0</v>
      </c>
      <c r="O332" s="356"/>
      <c r="P332" s="356"/>
      <c r="Q332" s="356"/>
      <c r="R332" s="139"/>
      <c r="T332" s="140"/>
      <c r="U332" s="33" t="s">
        <v>34</v>
      </c>
      <c r="V332" s="141">
        <v>0</v>
      </c>
      <c r="W332" s="141">
        <f>V332*K332</f>
        <v>0</v>
      </c>
      <c r="X332" s="141">
        <v>0.55000000000000004</v>
      </c>
      <c r="Y332" s="141">
        <f>X332*K332</f>
        <v>0.89485000000000003</v>
      </c>
      <c r="Z332" s="141">
        <v>0</v>
      </c>
      <c r="AA332" s="142">
        <f>Z332*K332</f>
        <v>0</v>
      </c>
      <c r="AR332" s="8" t="s">
        <v>357</v>
      </c>
      <c r="AT332" s="8" t="s">
        <v>214</v>
      </c>
      <c r="AU332" s="8" t="s">
        <v>86</v>
      </c>
      <c r="AY332" s="8" t="s">
        <v>135</v>
      </c>
      <c r="BE332" s="143">
        <f>IF(U332="základní",N332,0)</f>
        <v>0</v>
      </c>
      <c r="BF332" s="143">
        <f>IF(U332="snížená",N332,0)</f>
        <v>0</v>
      </c>
      <c r="BG332" s="143">
        <f>IF(U332="zákl. přenesená",N332,0)</f>
        <v>0</v>
      </c>
      <c r="BH332" s="143">
        <f>IF(U332="sníž. přenesená",N332,0)</f>
        <v>0</v>
      </c>
      <c r="BI332" s="143">
        <f>IF(U332="nulová",N332,0)</f>
        <v>0</v>
      </c>
      <c r="BJ332" s="8" t="s">
        <v>75</v>
      </c>
      <c r="BK332" s="143">
        <f>ROUND(L332*K332,2)</f>
        <v>0</v>
      </c>
      <c r="BL332" s="8" t="s">
        <v>353</v>
      </c>
      <c r="BM332" s="8" t="s">
        <v>441</v>
      </c>
    </row>
    <row r="333" spans="2:65" s="151" customFormat="1" ht="15.75" customHeight="1">
      <c r="B333" s="152"/>
      <c r="C333" s="188"/>
      <c r="D333" s="153"/>
      <c r="E333" s="154"/>
      <c r="F333" s="351" t="s">
        <v>442</v>
      </c>
      <c r="G333" s="351"/>
      <c r="H333" s="351"/>
      <c r="I333" s="351"/>
      <c r="J333" s="153"/>
      <c r="K333" s="155">
        <v>1.627</v>
      </c>
      <c r="L333" s="153"/>
      <c r="M333" s="153"/>
      <c r="N333" s="153"/>
      <c r="O333" s="153"/>
      <c r="P333" s="153"/>
      <c r="Q333" s="153"/>
      <c r="R333" s="156"/>
      <c r="T333" s="157"/>
      <c r="U333" s="153"/>
      <c r="V333" s="153"/>
      <c r="W333" s="153"/>
      <c r="X333" s="153"/>
      <c r="Y333" s="153"/>
      <c r="Z333" s="153"/>
      <c r="AA333" s="158"/>
      <c r="AT333" s="159" t="s">
        <v>148</v>
      </c>
      <c r="AU333" s="159" t="s">
        <v>86</v>
      </c>
      <c r="AV333" s="151" t="s">
        <v>86</v>
      </c>
      <c r="AW333" s="151" t="s">
        <v>27</v>
      </c>
      <c r="AX333" s="151" t="s">
        <v>75</v>
      </c>
      <c r="AY333" s="159" t="s">
        <v>135</v>
      </c>
    </row>
    <row r="334" spans="2:65" s="22" customFormat="1" ht="31.5" customHeight="1">
      <c r="B334" s="134"/>
      <c r="C334" s="186">
        <v>81</v>
      </c>
      <c r="D334" s="135" t="s">
        <v>136</v>
      </c>
      <c r="E334" s="136" t="s">
        <v>443</v>
      </c>
      <c r="F334" s="347" t="s">
        <v>444</v>
      </c>
      <c r="G334" s="347"/>
      <c r="H334" s="347"/>
      <c r="I334" s="347"/>
      <c r="J334" s="137" t="s">
        <v>139</v>
      </c>
      <c r="K334" s="138">
        <v>162.71100000000001</v>
      </c>
      <c r="L334" s="348"/>
      <c r="M334" s="348"/>
      <c r="N334" s="348">
        <f>ROUND(L334*K334,2)</f>
        <v>0</v>
      </c>
      <c r="O334" s="348"/>
      <c r="P334" s="348"/>
      <c r="Q334" s="348"/>
      <c r="R334" s="139"/>
      <c r="T334" s="140"/>
      <c r="U334" s="33" t="s">
        <v>34</v>
      </c>
      <c r="V334" s="141">
        <v>6.8000000000000005E-2</v>
      </c>
      <c r="W334" s="141">
        <f>V334*K334</f>
        <v>11.064348000000003</v>
      </c>
      <c r="X334" s="141">
        <v>0</v>
      </c>
      <c r="Y334" s="141">
        <f>X334*K334</f>
        <v>0</v>
      </c>
      <c r="Z334" s="141">
        <v>0</v>
      </c>
      <c r="AA334" s="142">
        <f>Z334*K334</f>
        <v>0</v>
      </c>
      <c r="AR334" s="8" t="s">
        <v>353</v>
      </c>
      <c r="AT334" s="8" t="s">
        <v>136</v>
      </c>
      <c r="AU334" s="8" t="s">
        <v>86</v>
      </c>
      <c r="AY334" s="8" t="s">
        <v>135</v>
      </c>
      <c r="BE334" s="143">
        <f>IF(U334="základní",N334,0)</f>
        <v>0</v>
      </c>
      <c r="BF334" s="143">
        <f>IF(U334="snížená",N334,0)</f>
        <v>0</v>
      </c>
      <c r="BG334" s="143">
        <f>IF(U334="zákl. přenesená",N334,0)</f>
        <v>0</v>
      </c>
      <c r="BH334" s="143">
        <f>IF(U334="sníž. přenesená",N334,0)</f>
        <v>0</v>
      </c>
      <c r="BI334" s="143">
        <f>IF(U334="nulová",N334,0)</f>
        <v>0</v>
      </c>
      <c r="BJ334" s="8" t="s">
        <v>75</v>
      </c>
      <c r="BK334" s="143">
        <f>ROUND(L334*K334,2)</f>
        <v>0</v>
      </c>
      <c r="BL334" s="8" t="s">
        <v>353</v>
      </c>
      <c r="BM334" s="8" t="s">
        <v>445</v>
      </c>
    </row>
    <row r="335" spans="2:65" s="160" customFormat="1" ht="15.75" customHeight="1">
      <c r="B335" s="161"/>
      <c r="C335" s="187"/>
      <c r="D335" s="162"/>
      <c r="E335" s="163"/>
      <c r="F335" s="352" t="s">
        <v>383</v>
      </c>
      <c r="G335" s="352"/>
      <c r="H335" s="352"/>
      <c r="I335" s="352"/>
      <c r="J335" s="162"/>
      <c r="K335" s="163"/>
      <c r="L335" s="162"/>
      <c r="M335" s="162"/>
      <c r="N335" s="162"/>
      <c r="O335" s="162"/>
      <c r="P335" s="162"/>
      <c r="Q335" s="162"/>
      <c r="R335" s="164"/>
      <c r="T335" s="165"/>
      <c r="U335" s="162"/>
      <c r="V335" s="162"/>
      <c r="W335" s="162"/>
      <c r="X335" s="162"/>
      <c r="Y335" s="162"/>
      <c r="Z335" s="162"/>
      <c r="AA335" s="166"/>
      <c r="AT335" s="167" t="s">
        <v>148</v>
      </c>
      <c r="AU335" s="167" t="s">
        <v>86</v>
      </c>
      <c r="AV335" s="160" t="s">
        <v>75</v>
      </c>
      <c r="AW335" s="160" t="s">
        <v>27</v>
      </c>
      <c r="AX335" s="160" t="s">
        <v>69</v>
      </c>
      <c r="AY335" s="167" t="s">
        <v>135</v>
      </c>
    </row>
    <row r="336" spans="2:65" s="151" customFormat="1" ht="15.75" customHeight="1">
      <c r="B336" s="152"/>
      <c r="C336" s="188"/>
      <c r="D336" s="153"/>
      <c r="E336" s="154"/>
      <c r="F336" s="353" t="s">
        <v>384</v>
      </c>
      <c r="G336" s="353"/>
      <c r="H336" s="353"/>
      <c r="I336" s="353"/>
      <c r="J336" s="153"/>
      <c r="K336" s="155">
        <v>123.39</v>
      </c>
      <c r="L336" s="153"/>
      <c r="M336" s="153"/>
      <c r="N336" s="153"/>
      <c r="O336" s="153"/>
      <c r="P336" s="153"/>
      <c r="Q336" s="153"/>
      <c r="R336" s="156"/>
      <c r="T336" s="157"/>
      <c r="U336" s="153"/>
      <c r="V336" s="153"/>
      <c r="W336" s="153"/>
      <c r="X336" s="153"/>
      <c r="Y336" s="153"/>
      <c r="Z336" s="153"/>
      <c r="AA336" s="158"/>
      <c r="AT336" s="159" t="s">
        <v>148</v>
      </c>
      <c r="AU336" s="159" t="s">
        <v>86</v>
      </c>
      <c r="AV336" s="151" t="s">
        <v>86</v>
      </c>
      <c r="AW336" s="151" t="s">
        <v>27</v>
      </c>
      <c r="AX336" s="151" t="s">
        <v>69</v>
      </c>
      <c r="AY336" s="159" t="s">
        <v>135</v>
      </c>
    </row>
    <row r="337" spans="1:65" s="160" customFormat="1" ht="15.75" customHeight="1">
      <c r="B337" s="161"/>
      <c r="C337" s="187"/>
      <c r="D337" s="162"/>
      <c r="E337" s="163"/>
      <c r="F337" s="357" t="s">
        <v>385</v>
      </c>
      <c r="G337" s="357"/>
      <c r="H337" s="357"/>
      <c r="I337" s="357"/>
      <c r="J337" s="162"/>
      <c r="K337" s="163"/>
      <c r="L337" s="162"/>
      <c r="M337" s="162"/>
      <c r="N337" s="162"/>
      <c r="O337" s="162"/>
      <c r="P337" s="162"/>
      <c r="Q337" s="162"/>
      <c r="R337" s="164"/>
      <c r="T337" s="165"/>
      <c r="U337" s="162"/>
      <c r="V337" s="162"/>
      <c r="W337" s="162"/>
      <c r="X337" s="162"/>
      <c r="Y337" s="162"/>
      <c r="Z337" s="162"/>
      <c r="AA337" s="166"/>
      <c r="AT337" s="167" t="s">
        <v>148</v>
      </c>
      <c r="AU337" s="167" t="s">
        <v>86</v>
      </c>
      <c r="AV337" s="160" t="s">
        <v>75</v>
      </c>
      <c r="AW337" s="160" t="s">
        <v>27</v>
      </c>
      <c r="AX337" s="160" t="s">
        <v>69</v>
      </c>
      <c r="AY337" s="167" t="s">
        <v>135</v>
      </c>
    </row>
    <row r="338" spans="1:65" s="151" customFormat="1" ht="15.75" customHeight="1">
      <c r="B338" s="152"/>
      <c r="C338" s="188"/>
      <c r="D338" s="153"/>
      <c r="E338" s="154"/>
      <c r="F338" s="353" t="s">
        <v>386</v>
      </c>
      <c r="G338" s="353"/>
      <c r="H338" s="353"/>
      <c r="I338" s="353"/>
      <c r="J338" s="153"/>
      <c r="K338" s="155">
        <v>39.320999999999998</v>
      </c>
      <c r="L338" s="153"/>
      <c r="M338" s="153"/>
      <c r="N338" s="153"/>
      <c r="O338" s="153"/>
      <c r="P338" s="153"/>
      <c r="Q338" s="153"/>
      <c r="R338" s="156"/>
      <c r="T338" s="157"/>
      <c r="U338" s="153"/>
      <c r="V338" s="153"/>
      <c r="W338" s="153"/>
      <c r="X338" s="153"/>
      <c r="Y338" s="153"/>
      <c r="Z338" s="153"/>
      <c r="AA338" s="158"/>
      <c r="AT338" s="159" t="s">
        <v>148</v>
      </c>
      <c r="AU338" s="159" t="s">
        <v>86</v>
      </c>
      <c r="AV338" s="151" t="s">
        <v>86</v>
      </c>
      <c r="AW338" s="151" t="s">
        <v>27</v>
      </c>
      <c r="AX338" s="151" t="s">
        <v>69</v>
      </c>
      <c r="AY338" s="159" t="s">
        <v>135</v>
      </c>
    </row>
    <row r="339" spans="1:65" s="170" customFormat="1" ht="15.75" customHeight="1">
      <c r="B339" s="171"/>
      <c r="C339" s="172"/>
      <c r="D339" s="172"/>
      <c r="E339" s="173"/>
      <c r="F339" s="354" t="s">
        <v>198</v>
      </c>
      <c r="G339" s="354"/>
      <c r="H339" s="354"/>
      <c r="I339" s="354"/>
      <c r="J339" s="172"/>
      <c r="K339" s="174">
        <v>162.71100000000001</v>
      </c>
      <c r="L339" s="172"/>
      <c r="M339" s="172"/>
      <c r="N339" s="172"/>
      <c r="O339" s="172"/>
      <c r="P339" s="172"/>
      <c r="Q339" s="172"/>
      <c r="R339" s="175"/>
      <c r="T339" s="176"/>
      <c r="U339" s="172"/>
      <c r="V339" s="172"/>
      <c r="W339" s="172"/>
      <c r="X339" s="172"/>
      <c r="Y339" s="172"/>
      <c r="Z339" s="172"/>
      <c r="AA339" s="177"/>
      <c r="AT339" s="178" t="s">
        <v>148</v>
      </c>
      <c r="AU339" s="178" t="s">
        <v>86</v>
      </c>
      <c r="AV339" s="170" t="s">
        <v>140</v>
      </c>
      <c r="AW339" s="170" t="s">
        <v>27</v>
      </c>
      <c r="AX339" s="170" t="s">
        <v>75</v>
      </c>
      <c r="AY339" s="178" t="s">
        <v>135</v>
      </c>
    </row>
    <row r="340" spans="1:65" s="22" customFormat="1" ht="27.75" customHeight="1">
      <c r="B340" s="134"/>
      <c r="C340" s="186">
        <v>82</v>
      </c>
      <c r="D340" s="135" t="s">
        <v>136</v>
      </c>
      <c r="E340" s="136" t="s">
        <v>446</v>
      </c>
      <c r="F340" s="347" t="s">
        <v>447</v>
      </c>
      <c r="G340" s="347"/>
      <c r="H340" s="347"/>
      <c r="I340" s="347"/>
      <c r="J340" s="137" t="s">
        <v>145</v>
      </c>
      <c r="K340" s="138">
        <v>2</v>
      </c>
      <c r="L340" s="348"/>
      <c r="M340" s="348"/>
      <c r="N340" s="348">
        <f>ROUND(L340*K340,2)</f>
        <v>0</v>
      </c>
      <c r="O340" s="348"/>
      <c r="P340" s="348"/>
      <c r="Q340" s="348"/>
      <c r="R340" s="139"/>
      <c r="T340" s="140"/>
      <c r="U340" s="33" t="s">
        <v>34</v>
      </c>
      <c r="V340" s="141">
        <v>0</v>
      </c>
      <c r="W340" s="141">
        <f>V340*K340</f>
        <v>0</v>
      </c>
      <c r="X340" s="141">
        <v>2.3369999999999998E-2</v>
      </c>
      <c r="Y340" s="141">
        <f>X340*K340</f>
        <v>4.6739999999999997E-2</v>
      </c>
      <c r="Z340" s="141">
        <v>0</v>
      </c>
      <c r="AA340" s="142">
        <f>Z340*K340</f>
        <v>0</v>
      </c>
      <c r="AR340" s="8" t="s">
        <v>353</v>
      </c>
      <c r="AT340" s="8" t="s">
        <v>136</v>
      </c>
      <c r="AU340" s="8" t="s">
        <v>86</v>
      </c>
      <c r="AY340" s="8" t="s">
        <v>135</v>
      </c>
      <c r="BE340" s="143">
        <f>IF(U340="základní",N340,0)</f>
        <v>0</v>
      </c>
      <c r="BF340" s="143">
        <f>IF(U340="snížená",N340,0)</f>
        <v>0</v>
      </c>
      <c r="BG340" s="143">
        <f>IF(U340="zákl. přenesená",N340,0)</f>
        <v>0</v>
      </c>
      <c r="BH340" s="143">
        <f>IF(U340="sníž. přenesená",N340,0)</f>
        <v>0</v>
      </c>
      <c r="BI340" s="143">
        <f>IF(U340="nulová",N340,0)</f>
        <v>0</v>
      </c>
      <c r="BJ340" s="8" t="s">
        <v>75</v>
      </c>
      <c r="BK340" s="143">
        <f>ROUND(L340*K340,2)</f>
        <v>0</v>
      </c>
      <c r="BL340" s="8" t="s">
        <v>353</v>
      </c>
      <c r="BM340" s="8" t="s">
        <v>448</v>
      </c>
    </row>
    <row r="341" spans="1:65" s="22" customFormat="1" ht="27" customHeight="1">
      <c r="B341" s="134"/>
      <c r="C341" s="186">
        <v>83</v>
      </c>
      <c r="D341" s="135" t="s">
        <v>136</v>
      </c>
      <c r="E341" s="136" t="s">
        <v>449</v>
      </c>
      <c r="F341" s="347" t="s">
        <v>450</v>
      </c>
      <c r="G341" s="347"/>
      <c r="H341" s="347"/>
      <c r="I341" s="347"/>
      <c r="J341" s="137" t="s">
        <v>139</v>
      </c>
      <c r="K341" s="138">
        <v>17.5</v>
      </c>
      <c r="L341" s="348"/>
      <c r="M341" s="348"/>
      <c r="N341" s="348">
        <f>ROUND(L341*K341,2)</f>
        <v>0</v>
      </c>
      <c r="O341" s="348"/>
      <c r="P341" s="348"/>
      <c r="Q341" s="348"/>
      <c r="R341" s="139"/>
      <c r="T341" s="140"/>
      <c r="U341" s="33" t="s">
        <v>34</v>
      </c>
      <c r="V341" s="141">
        <v>0.09</v>
      </c>
      <c r="W341" s="141">
        <f>V341*K341</f>
        <v>1.575</v>
      </c>
      <c r="X341" s="141">
        <v>1.4999999999999999E-4</v>
      </c>
      <c r="Y341" s="141">
        <f>X341*K341</f>
        <v>2.6249999999999997E-3</v>
      </c>
      <c r="Z341" s="141">
        <v>0</v>
      </c>
      <c r="AA341" s="142">
        <f>Z341*K341</f>
        <v>0</v>
      </c>
      <c r="AR341" s="8" t="s">
        <v>353</v>
      </c>
      <c r="AT341" s="8" t="s">
        <v>136</v>
      </c>
      <c r="AU341" s="8" t="s">
        <v>86</v>
      </c>
      <c r="AY341" s="8" t="s">
        <v>135</v>
      </c>
      <c r="BE341" s="143">
        <f>IF(U341="základní",N341,0)</f>
        <v>0</v>
      </c>
      <c r="BF341" s="143">
        <f>IF(U341="snížená",N341,0)</f>
        <v>0</v>
      </c>
      <c r="BG341" s="143">
        <f>IF(U341="zákl. přenesená",N341,0)</f>
        <v>0</v>
      </c>
      <c r="BH341" s="143">
        <f>IF(U341="sníž. přenesená",N341,0)</f>
        <v>0</v>
      </c>
      <c r="BI341" s="143">
        <f>IF(U341="nulová",N341,0)</f>
        <v>0</v>
      </c>
      <c r="BJ341" s="8" t="s">
        <v>75</v>
      </c>
      <c r="BK341" s="143">
        <f>ROUND(L341*K341,2)</f>
        <v>0</v>
      </c>
      <c r="BL341" s="8" t="s">
        <v>353</v>
      </c>
      <c r="BM341" s="8" t="s">
        <v>451</v>
      </c>
    </row>
    <row r="342" spans="1:65" ht="38.25" customHeight="1">
      <c r="A342" s="22"/>
      <c r="B342" s="134"/>
      <c r="C342" s="186">
        <v>84</v>
      </c>
      <c r="D342" s="135" t="s">
        <v>136</v>
      </c>
      <c r="E342" s="169" t="s">
        <v>452</v>
      </c>
      <c r="F342" s="347" t="s">
        <v>453</v>
      </c>
      <c r="G342" s="347"/>
      <c r="H342" s="347"/>
      <c r="I342" s="347"/>
      <c r="J342" s="137" t="s">
        <v>139</v>
      </c>
      <c r="K342" s="138">
        <v>124.22</v>
      </c>
      <c r="L342" s="348"/>
      <c r="M342" s="348"/>
      <c r="N342" s="348">
        <f>ROUND(L342*K342,2)</f>
        <v>0</v>
      </c>
      <c r="O342" s="348"/>
      <c r="P342" s="348"/>
      <c r="Q342" s="348"/>
      <c r="R342" s="139"/>
      <c r="T342" s="140"/>
      <c r="U342" s="33" t="s">
        <v>34</v>
      </c>
      <c r="V342" s="141">
        <v>0.22</v>
      </c>
      <c r="W342" s="141">
        <f>V342*K342</f>
        <v>27.328399999999998</v>
      </c>
      <c r="X342" s="141">
        <v>1E-4</v>
      </c>
      <c r="Y342" s="141">
        <f>X342*K342</f>
        <v>1.2422000000000001E-2</v>
      </c>
      <c r="Z342" s="141">
        <v>0</v>
      </c>
      <c r="AA342" s="142">
        <f>Z342*K342</f>
        <v>0</v>
      </c>
      <c r="AR342" s="8" t="s">
        <v>353</v>
      </c>
      <c r="AT342" s="8" t="s">
        <v>136</v>
      </c>
      <c r="AU342" s="8" t="s">
        <v>75</v>
      </c>
      <c r="AY342" s="8" t="s">
        <v>135</v>
      </c>
      <c r="BE342" s="143">
        <f>IF(U342="základní",N342,0)</f>
        <v>0</v>
      </c>
      <c r="BF342" s="143">
        <f>IF(U342="snížená",N342,0)</f>
        <v>0</v>
      </c>
      <c r="BG342" s="143">
        <f>IF(U342="zákl. přenesená",N342,0)</f>
        <v>0</v>
      </c>
      <c r="BH342" s="143">
        <f>IF(U342="sníž. přenesená",N342,0)</f>
        <v>0</v>
      </c>
      <c r="BI342" s="143">
        <f>IF(U342="nulová",N342,0)</f>
        <v>0</v>
      </c>
      <c r="BJ342" s="8" t="s">
        <v>75</v>
      </c>
      <c r="BK342" s="143">
        <f>ROUND(L342*K342,2)</f>
        <v>0</v>
      </c>
      <c r="BL342" s="8" t="s">
        <v>353</v>
      </c>
      <c r="BM342" s="8" t="s">
        <v>454</v>
      </c>
    </row>
    <row r="343" spans="1:65" s="160" customFormat="1" ht="16.5" customHeight="1">
      <c r="B343" s="161"/>
      <c r="C343" s="187"/>
      <c r="D343" s="162"/>
      <c r="E343" s="163"/>
      <c r="F343" s="352" t="s">
        <v>455</v>
      </c>
      <c r="G343" s="352"/>
      <c r="H343" s="352"/>
      <c r="I343" s="352"/>
      <c r="J343" s="162"/>
      <c r="K343" s="163"/>
      <c r="L343" s="162"/>
      <c r="M343" s="162"/>
      <c r="N343" s="162"/>
      <c r="O343" s="162"/>
      <c r="P343" s="162"/>
      <c r="Q343" s="162"/>
      <c r="R343" s="164"/>
      <c r="T343" s="165"/>
      <c r="U343" s="162"/>
      <c r="V343" s="162"/>
      <c r="W343" s="162"/>
      <c r="X343" s="162"/>
      <c r="Y343" s="162"/>
      <c r="Z343" s="162"/>
      <c r="AA343" s="166"/>
      <c r="AT343" s="167" t="s">
        <v>148</v>
      </c>
      <c r="AU343" s="167" t="s">
        <v>75</v>
      </c>
      <c r="AV343" s="160" t="s">
        <v>75</v>
      </c>
      <c r="AW343" s="160" t="s">
        <v>27</v>
      </c>
      <c r="AX343" s="160" t="s">
        <v>69</v>
      </c>
      <c r="AY343" s="167" t="s">
        <v>135</v>
      </c>
    </row>
    <row r="344" spans="1:65" s="151" customFormat="1" ht="16.5" customHeight="1">
      <c r="B344" s="152"/>
      <c r="C344" s="188"/>
      <c r="D344" s="153"/>
      <c r="E344" s="154"/>
      <c r="F344" s="353" t="s">
        <v>456</v>
      </c>
      <c r="G344" s="353"/>
      <c r="H344" s="353"/>
      <c r="I344" s="353"/>
      <c r="J344" s="153"/>
      <c r="K344" s="155">
        <v>124.22</v>
      </c>
      <c r="L344" s="153"/>
      <c r="M344" s="153"/>
      <c r="N344" s="153"/>
      <c r="O344" s="153"/>
      <c r="P344" s="153"/>
      <c r="Q344" s="153"/>
      <c r="R344" s="156"/>
      <c r="T344" s="157"/>
      <c r="U344" s="153"/>
      <c r="V344" s="153"/>
      <c r="W344" s="153"/>
      <c r="X344" s="153"/>
      <c r="Y344" s="153"/>
      <c r="Z344" s="153"/>
      <c r="AA344" s="158"/>
      <c r="AT344" s="159" t="s">
        <v>148</v>
      </c>
      <c r="AU344" s="159" t="s">
        <v>75</v>
      </c>
      <c r="AV344" s="151" t="s">
        <v>86</v>
      </c>
      <c r="AW344" s="151" t="s">
        <v>27</v>
      </c>
      <c r="AX344" s="151" t="s">
        <v>75</v>
      </c>
      <c r="AY344" s="159" t="s">
        <v>135</v>
      </c>
    </row>
    <row r="345" spans="1:65" s="22" customFormat="1" ht="25.5" customHeight="1">
      <c r="B345" s="134"/>
      <c r="C345" s="189">
        <v>85</v>
      </c>
      <c r="D345" s="179" t="s">
        <v>214</v>
      </c>
      <c r="E345" s="184" t="s">
        <v>457</v>
      </c>
      <c r="F345" s="355" t="s">
        <v>458</v>
      </c>
      <c r="G345" s="355"/>
      <c r="H345" s="355"/>
      <c r="I345" s="355"/>
      <c r="J345" s="181" t="s">
        <v>139</v>
      </c>
      <c r="K345" s="182">
        <v>124.22</v>
      </c>
      <c r="L345" s="356"/>
      <c r="M345" s="356"/>
      <c r="N345" s="356">
        <f>ROUND(L345*K345,2)</f>
        <v>0</v>
      </c>
      <c r="O345" s="356"/>
      <c r="P345" s="356"/>
      <c r="Q345" s="356"/>
      <c r="R345" s="139"/>
      <c r="T345" s="140"/>
      <c r="U345" s="33" t="s">
        <v>34</v>
      </c>
      <c r="V345" s="141">
        <v>0</v>
      </c>
      <c r="W345" s="141">
        <f>V345*K345</f>
        <v>0</v>
      </c>
      <c r="X345" s="141">
        <v>8.9999999999999993E-3</v>
      </c>
      <c r="Y345" s="141">
        <f>X345*K345</f>
        <v>1.11798</v>
      </c>
      <c r="Z345" s="141">
        <v>0</v>
      </c>
      <c r="AA345" s="142">
        <f>Z345*K345</f>
        <v>0</v>
      </c>
      <c r="AR345" s="8" t="s">
        <v>357</v>
      </c>
      <c r="AT345" s="8" t="s">
        <v>214</v>
      </c>
      <c r="AU345" s="8" t="s">
        <v>75</v>
      </c>
      <c r="AY345" s="8" t="s">
        <v>135</v>
      </c>
      <c r="BE345" s="143">
        <f>IF(U345="základní",N345,0)</f>
        <v>0</v>
      </c>
      <c r="BF345" s="143">
        <f>IF(U345="snížená",N345,0)</f>
        <v>0</v>
      </c>
      <c r="BG345" s="143">
        <f>IF(U345="zákl. přenesená",N345,0)</f>
        <v>0</v>
      </c>
      <c r="BH345" s="143">
        <f>IF(U345="sníž. přenesená",N345,0)</f>
        <v>0</v>
      </c>
      <c r="BI345" s="143">
        <f>IF(U345="nulová",N345,0)</f>
        <v>0</v>
      </c>
      <c r="BJ345" s="8" t="s">
        <v>75</v>
      </c>
      <c r="BK345" s="143">
        <f>ROUND(L345*K345,2)</f>
        <v>0</v>
      </c>
      <c r="BL345" s="8" t="s">
        <v>353</v>
      </c>
      <c r="BM345" s="8" t="s">
        <v>459</v>
      </c>
    </row>
    <row r="346" spans="1:65" s="160" customFormat="1" ht="16.5" customHeight="1">
      <c r="B346" s="161"/>
      <c r="C346" s="187"/>
      <c r="D346" s="162"/>
      <c r="E346" s="163"/>
      <c r="F346" s="352" t="s">
        <v>460</v>
      </c>
      <c r="G346" s="352"/>
      <c r="H346" s="352"/>
      <c r="I346" s="352"/>
      <c r="J346" s="162"/>
      <c r="K346" s="163"/>
      <c r="L346" s="162"/>
      <c r="M346" s="162"/>
      <c r="N346" s="162"/>
      <c r="O346" s="162"/>
      <c r="P346" s="162"/>
      <c r="Q346" s="162"/>
      <c r="R346" s="164"/>
      <c r="T346" s="165"/>
      <c r="U346" s="162"/>
      <c r="V346" s="162"/>
      <c r="W346" s="162"/>
      <c r="X346" s="162"/>
      <c r="Y346" s="162"/>
      <c r="Z346" s="162"/>
      <c r="AA346" s="166"/>
      <c r="AT346" s="167" t="s">
        <v>148</v>
      </c>
      <c r="AU346" s="167" t="s">
        <v>75</v>
      </c>
      <c r="AV346" s="160" t="s">
        <v>75</v>
      </c>
      <c r="AW346" s="160" t="s">
        <v>27</v>
      </c>
      <c r="AX346" s="160" t="s">
        <v>69</v>
      </c>
      <c r="AY346" s="167" t="s">
        <v>135</v>
      </c>
    </row>
    <row r="347" spans="1:65" s="151" customFormat="1" ht="16.5" customHeight="1">
      <c r="B347" s="152"/>
      <c r="C347" s="188"/>
      <c r="D347" s="153"/>
      <c r="E347" s="154"/>
      <c r="F347" s="353" t="s">
        <v>456</v>
      </c>
      <c r="G347" s="353"/>
      <c r="H347" s="353"/>
      <c r="I347" s="353"/>
      <c r="J347" s="153"/>
      <c r="K347" s="155">
        <v>124.22</v>
      </c>
      <c r="L347" s="153"/>
      <c r="M347" s="153"/>
      <c r="N347" s="153"/>
      <c r="O347" s="153"/>
      <c r="P347" s="153"/>
      <c r="Q347" s="153"/>
      <c r="R347" s="156"/>
      <c r="T347" s="157"/>
      <c r="U347" s="153"/>
      <c r="V347" s="153"/>
      <c r="W347" s="153"/>
      <c r="X347" s="153"/>
      <c r="Y347" s="153"/>
      <c r="Z347" s="153"/>
      <c r="AA347" s="158"/>
      <c r="AT347" s="159" t="s">
        <v>148</v>
      </c>
      <c r="AU347" s="159" t="s">
        <v>75</v>
      </c>
      <c r="AV347" s="151" t="s">
        <v>86</v>
      </c>
      <c r="AW347" s="151" t="s">
        <v>27</v>
      </c>
      <c r="AX347" s="151" t="s">
        <v>75</v>
      </c>
      <c r="AY347" s="159" t="s">
        <v>135</v>
      </c>
    </row>
    <row r="348" spans="1:65" s="122" customFormat="1" ht="21" customHeight="1">
      <c r="B348" s="123"/>
      <c r="C348" s="124"/>
      <c r="D348" s="133" t="s">
        <v>111</v>
      </c>
      <c r="E348" s="133"/>
      <c r="F348" s="133"/>
      <c r="G348" s="133"/>
      <c r="H348" s="133"/>
      <c r="I348" s="133"/>
      <c r="J348" s="133"/>
      <c r="K348" s="133"/>
      <c r="L348" s="133"/>
      <c r="M348" s="133"/>
      <c r="N348" s="350">
        <f>SUM(N349:Q359)</f>
        <v>0</v>
      </c>
      <c r="O348" s="350"/>
      <c r="P348" s="350"/>
      <c r="Q348" s="350"/>
      <c r="R348" s="126"/>
      <c r="T348" s="127"/>
      <c r="U348" s="124"/>
      <c r="V348" s="124"/>
      <c r="W348" s="128">
        <f>SUM(W349:W359)</f>
        <v>112.99330499999999</v>
      </c>
      <c r="X348" s="124"/>
      <c r="Y348" s="128">
        <f>SUM(Y349:Y359)</f>
        <v>1.6040352000000002</v>
      </c>
      <c r="Z348" s="124"/>
      <c r="AA348" s="129">
        <f>SUM(AA349:AA359)</f>
        <v>0</v>
      </c>
      <c r="AR348" s="130" t="s">
        <v>86</v>
      </c>
      <c r="AT348" s="131" t="s">
        <v>68</v>
      </c>
      <c r="AU348" s="131" t="s">
        <v>75</v>
      </c>
      <c r="AY348" s="130" t="s">
        <v>135</v>
      </c>
      <c r="BK348" s="132">
        <f>SUM(BK349:BK359)</f>
        <v>0</v>
      </c>
    </row>
    <row r="349" spans="1:65" s="22" customFormat="1" ht="20.25" customHeight="1">
      <c r="B349" s="134"/>
      <c r="C349" s="186">
        <v>86</v>
      </c>
      <c r="D349" s="135" t="s">
        <v>136</v>
      </c>
      <c r="E349" s="136" t="s">
        <v>461</v>
      </c>
      <c r="F349" s="347" t="s">
        <v>462</v>
      </c>
      <c r="G349" s="347"/>
      <c r="H349" s="347"/>
      <c r="I349" s="347"/>
      <c r="J349" s="137" t="s">
        <v>139</v>
      </c>
      <c r="K349" s="138">
        <v>84.135000000000005</v>
      </c>
      <c r="L349" s="348"/>
      <c r="M349" s="348"/>
      <c r="N349" s="348">
        <f>ROUND(L349*K349,2)</f>
        <v>0</v>
      </c>
      <c r="O349" s="348"/>
      <c r="P349" s="348"/>
      <c r="Q349" s="348"/>
      <c r="R349" s="139"/>
      <c r="T349" s="140"/>
      <c r="U349" s="33" t="s">
        <v>34</v>
      </c>
      <c r="V349" s="141">
        <v>0</v>
      </c>
      <c r="W349" s="141">
        <f>V349*K349</f>
        <v>0</v>
      </c>
      <c r="X349" s="141">
        <v>0</v>
      </c>
      <c r="Y349" s="141">
        <f>X349*K349</f>
        <v>0</v>
      </c>
      <c r="Z349" s="141">
        <v>0</v>
      </c>
      <c r="AA349" s="142">
        <f>Z349*K349</f>
        <v>0</v>
      </c>
      <c r="AR349" s="8" t="s">
        <v>353</v>
      </c>
      <c r="AT349" s="8" t="s">
        <v>136</v>
      </c>
      <c r="AU349" s="8" t="s">
        <v>86</v>
      </c>
      <c r="AY349" s="8" t="s">
        <v>135</v>
      </c>
      <c r="BE349" s="143">
        <f>IF(U349="základní",N349,0)</f>
        <v>0</v>
      </c>
      <c r="BF349" s="143">
        <f>IF(U349="snížená",N349,0)</f>
        <v>0</v>
      </c>
      <c r="BG349" s="143">
        <f>IF(U349="zákl. přenesená",N349,0)</f>
        <v>0</v>
      </c>
      <c r="BH349" s="143">
        <f>IF(U349="sníž. přenesená",N349,0)</f>
        <v>0</v>
      </c>
      <c r="BI349" s="143">
        <f>IF(U349="nulová",N349,0)</f>
        <v>0</v>
      </c>
      <c r="BJ349" s="8" t="s">
        <v>75</v>
      </c>
      <c r="BK349" s="143">
        <f>ROUND(L349*K349,2)</f>
        <v>0</v>
      </c>
      <c r="BL349" s="8" t="s">
        <v>353</v>
      </c>
      <c r="BM349" s="8" t="s">
        <v>463</v>
      </c>
    </row>
    <row r="350" spans="1:65" s="151" customFormat="1" ht="15.75" customHeight="1">
      <c r="B350" s="152"/>
      <c r="C350" s="153"/>
      <c r="D350" s="153"/>
      <c r="E350" s="154"/>
      <c r="F350" s="351" t="s">
        <v>464</v>
      </c>
      <c r="G350" s="351"/>
      <c r="H350" s="351"/>
      <c r="I350" s="351"/>
      <c r="J350" s="153"/>
      <c r="K350" s="155">
        <v>84.135000000000005</v>
      </c>
      <c r="L350" s="153"/>
      <c r="M350" s="153"/>
      <c r="N350" s="153"/>
      <c r="O350" s="153"/>
      <c r="P350" s="153"/>
      <c r="Q350" s="153"/>
      <c r="R350" s="156"/>
      <c r="T350" s="157"/>
      <c r="U350" s="153"/>
      <c r="V350" s="153"/>
      <c r="W350" s="153"/>
      <c r="X350" s="153"/>
      <c r="Y350" s="153"/>
      <c r="Z350" s="153"/>
      <c r="AA350" s="158"/>
      <c r="AT350" s="159" t="s">
        <v>148</v>
      </c>
      <c r="AU350" s="159" t="s">
        <v>86</v>
      </c>
      <c r="AV350" s="151" t="s">
        <v>86</v>
      </c>
      <c r="AW350" s="151" t="s">
        <v>27</v>
      </c>
      <c r="AX350" s="151" t="s">
        <v>75</v>
      </c>
      <c r="AY350" s="159" t="s">
        <v>135</v>
      </c>
    </row>
    <row r="351" spans="1:65" s="22" customFormat="1" ht="31.5" customHeight="1">
      <c r="B351" s="134"/>
      <c r="C351" s="186">
        <v>87</v>
      </c>
      <c r="D351" s="135" t="s">
        <v>136</v>
      </c>
      <c r="E351" s="136" t="s">
        <v>465</v>
      </c>
      <c r="F351" s="347" t="s">
        <v>466</v>
      </c>
      <c r="G351" s="347"/>
      <c r="H351" s="347"/>
      <c r="I351" s="347"/>
      <c r="J351" s="137" t="s">
        <v>139</v>
      </c>
      <c r="K351" s="138">
        <v>84.135000000000005</v>
      </c>
      <c r="L351" s="348"/>
      <c r="M351" s="348"/>
      <c r="N351" s="348">
        <f>ROUND(L351*K351,2)</f>
        <v>0</v>
      </c>
      <c r="O351" s="348"/>
      <c r="P351" s="348"/>
      <c r="Q351" s="348"/>
      <c r="R351" s="139"/>
      <c r="T351" s="140"/>
      <c r="U351" s="33" t="s">
        <v>34</v>
      </c>
      <c r="V351" s="141">
        <v>1.0469999999999999</v>
      </c>
      <c r="W351" s="141">
        <f>V351*K351</f>
        <v>88.089344999999994</v>
      </c>
      <c r="X351" s="141">
        <v>1.417E-2</v>
      </c>
      <c r="Y351" s="141">
        <f>X351*K351</f>
        <v>1.1921929500000001</v>
      </c>
      <c r="Z351" s="141">
        <v>0</v>
      </c>
      <c r="AA351" s="142">
        <f>Z351*K351</f>
        <v>0</v>
      </c>
      <c r="AR351" s="8" t="s">
        <v>353</v>
      </c>
      <c r="AT351" s="8" t="s">
        <v>136</v>
      </c>
      <c r="AU351" s="8" t="s">
        <v>86</v>
      </c>
      <c r="AY351" s="8" t="s">
        <v>135</v>
      </c>
      <c r="BE351" s="143">
        <f>IF(U351="základní",N351,0)</f>
        <v>0</v>
      </c>
      <c r="BF351" s="143">
        <f>IF(U351="snížená",N351,0)</f>
        <v>0</v>
      </c>
      <c r="BG351" s="143">
        <f>IF(U351="zákl. přenesená",N351,0)</f>
        <v>0</v>
      </c>
      <c r="BH351" s="143">
        <f>IF(U351="sníž. přenesená",N351,0)</f>
        <v>0</v>
      </c>
      <c r="BI351" s="143">
        <f>IF(U351="nulová",N351,0)</f>
        <v>0</v>
      </c>
      <c r="BJ351" s="8" t="s">
        <v>75</v>
      </c>
      <c r="BK351" s="143">
        <f>ROUND(L351*K351,2)</f>
        <v>0</v>
      </c>
      <c r="BL351" s="8" t="s">
        <v>353</v>
      </c>
      <c r="BM351" s="8" t="s">
        <v>467</v>
      </c>
    </row>
    <row r="352" spans="1:65" s="151" customFormat="1" ht="15.75" customHeight="1">
      <c r="B352" s="152"/>
      <c r="C352" s="153"/>
      <c r="D352" s="153"/>
      <c r="E352" s="154"/>
      <c r="F352" s="351" t="s">
        <v>464</v>
      </c>
      <c r="G352" s="351"/>
      <c r="H352" s="351"/>
      <c r="I352" s="351"/>
      <c r="J352" s="153"/>
      <c r="K352" s="155">
        <v>84.135000000000005</v>
      </c>
      <c r="L352" s="153"/>
      <c r="M352" s="153"/>
      <c r="N352" s="153"/>
      <c r="O352" s="153"/>
      <c r="P352" s="153"/>
      <c r="Q352" s="153"/>
      <c r="R352" s="156"/>
      <c r="T352" s="157"/>
      <c r="U352" s="153"/>
      <c r="V352" s="153"/>
      <c r="W352" s="153"/>
      <c r="X352" s="153"/>
      <c r="Y352" s="153"/>
      <c r="Z352" s="153"/>
      <c r="AA352" s="158"/>
      <c r="AT352" s="159" t="s">
        <v>148</v>
      </c>
      <c r="AU352" s="159" t="s">
        <v>86</v>
      </c>
      <c r="AV352" s="151" t="s">
        <v>86</v>
      </c>
      <c r="AW352" s="151" t="s">
        <v>27</v>
      </c>
      <c r="AX352" s="151" t="s">
        <v>75</v>
      </c>
      <c r="AY352" s="159" t="s">
        <v>135</v>
      </c>
    </row>
    <row r="353" spans="1:65" s="22" customFormat="1" ht="15.75" customHeight="1">
      <c r="B353" s="134"/>
      <c r="C353" s="186">
        <v>88</v>
      </c>
      <c r="D353" s="135" t="s">
        <v>136</v>
      </c>
      <c r="E353" s="136" t="s">
        <v>468</v>
      </c>
      <c r="F353" s="347" t="s">
        <v>469</v>
      </c>
      <c r="G353" s="347"/>
      <c r="H353" s="347"/>
      <c r="I353" s="347"/>
      <c r="J353" s="137" t="s">
        <v>139</v>
      </c>
      <c r="K353" s="138">
        <v>84.135000000000005</v>
      </c>
      <c r="L353" s="348"/>
      <c r="M353" s="348"/>
      <c r="N353" s="348">
        <f t="shared" ref="N353:N359" si="0">ROUND(L353*K353,2)</f>
        <v>0</v>
      </c>
      <c r="O353" s="348"/>
      <c r="P353" s="348"/>
      <c r="Q353" s="348"/>
      <c r="R353" s="139"/>
      <c r="T353" s="140"/>
      <c r="U353" s="33" t="s">
        <v>34</v>
      </c>
      <c r="V353" s="141">
        <v>0.04</v>
      </c>
      <c r="W353" s="141">
        <f t="shared" ref="W353:W359" si="1">V353*K353</f>
        <v>3.3654000000000002</v>
      </c>
      <c r="X353" s="141">
        <v>1E-4</v>
      </c>
      <c r="Y353" s="141">
        <f t="shared" ref="Y353:Y359" si="2">X353*K353</f>
        <v>8.4135000000000008E-3</v>
      </c>
      <c r="Z353" s="141">
        <v>0</v>
      </c>
      <c r="AA353" s="142">
        <f t="shared" ref="AA353:AA359" si="3">Z353*K353</f>
        <v>0</v>
      </c>
      <c r="AR353" s="8" t="s">
        <v>353</v>
      </c>
      <c r="AT353" s="8" t="s">
        <v>136</v>
      </c>
      <c r="AU353" s="8" t="s">
        <v>86</v>
      </c>
      <c r="AY353" s="8" t="s">
        <v>135</v>
      </c>
      <c r="BE353" s="143">
        <f t="shared" ref="BE353:BE359" si="4">IF(U353="základní",N353,0)</f>
        <v>0</v>
      </c>
      <c r="BF353" s="143">
        <f t="shared" ref="BF353:BF359" si="5">IF(U353="snížená",N353,0)</f>
        <v>0</v>
      </c>
      <c r="BG353" s="143">
        <f t="shared" ref="BG353:BG359" si="6">IF(U353="zákl. přenesená",N353,0)</f>
        <v>0</v>
      </c>
      <c r="BH353" s="143">
        <f t="shared" ref="BH353:BH359" si="7">IF(U353="sníž. přenesená",N353,0)</f>
        <v>0</v>
      </c>
      <c r="BI353" s="143">
        <f t="shared" ref="BI353:BI359" si="8">IF(U353="nulová",N353,0)</f>
        <v>0</v>
      </c>
      <c r="BJ353" s="8" t="s">
        <v>75</v>
      </c>
      <c r="BK353" s="143">
        <f t="shared" ref="BK353:BK359" si="9">ROUND(L353*K353,2)</f>
        <v>0</v>
      </c>
      <c r="BL353" s="8" t="s">
        <v>353</v>
      </c>
      <c r="BM353" s="8" t="s">
        <v>470</v>
      </c>
    </row>
    <row r="354" spans="1:65" s="22" customFormat="1" ht="15.75" customHeight="1">
      <c r="B354" s="134"/>
      <c r="C354" s="186">
        <v>89</v>
      </c>
      <c r="D354" s="135" t="s">
        <v>136</v>
      </c>
      <c r="E354" s="136" t="s">
        <v>471</v>
      </c>
      <c r="F354" s="347" t="s">
        <v>472</v>
      </c>
      <c r="G354" s="347"/>
      <c r="H354" s="347"/>
      <c r="I354" s="347"/>
      <c r="J354" s="137" t="s">
        <v>139</v>
      </c>
      <c r="K354" s="138">
        <v>84.135000000000005</v>
      </c>
      <c r="L354" s="348"/>
      <c r="M354" s="348"/>
      <c r="N354" s="348">
        <f t="shared" si="0"/>
        <v>0</v>
      </c>
      <c r="O354" s="348"/>
      <c r="P354" s="348"/>
      <c r="Q354" s="348"/>
      <c r="R354" s="139"/>
      <c r="T354" s="140"/>
      <c r="U354" s="33" t="s">
        <v>34</v>
      </c>
      <c r="V354" s="141">
        <v>6.6000000000000003E-2</v>
      </c>
      <c r="W354" s="141">
        <f t="shared" si="1"/>
        <v>5.5529100000000007</v>
      </c>
      <c r="X354" s="141">
        <v>0</v>
      </c>
      <c r="Y354" s="141">
        <f t="shared" si="2"/>
        <v>0</v>
      </c>
      <c r="Z354" s="141">
        <v>0</v>
      </c>
      <c r="AA354" s="142">
        <f t="shared" si="3"/>
        <v>0</v>
      </c>
      <c r="AR354" s="8" t="s">
        <v>353</v>
      </c>
      <c r="AT354" s="8" t="s">
        <v>136</v>
      </c>
      <c r="AU354" s="8" t="s">
        <v>86</v>
      </c>
      <c r="AY354" s="8" t="s">
        <v>135</v>
      </c>
      <c r="BE354" s="143">
        <f t="shared" si="4"/>
        <v>0</v>
      </c>
      <c r="BF354" s="143">
        <f t="shared" si="5"/>
        <v>0</v>
      </c>
      <c r="BG354" s="143">
        <f t="shared" si="6"/>
        <v>0</v>
      </c>
      <c r="BH354" s="143">
        <f t="shared" si="7"/>
        <v>0</v>
      </c>
      <c r="BI354" s="143">
        <f t="shared" si="8"/>
        <v>0</v>
      </c>
      <c r="BJ354" s="8" t="s">
        <v>75</v>
      </c>
      <c r="BK354" s="143">
        <f t="shared" si="9"/>
        <v>0</v>
      </c>
      <c r="BL354" s="8" t="s">
        <v>353</v>
      </c>
      <c r="BM354" s="8" t="s">
        <v>473</v>
      </c>
    </row>
    <row r="355" spans="1:65" ht="15.75" customHeight="1">
      <c r="A355" s="22"/>
      <c r="B355" s="134"/>
      <c r="C355" s="189">
        <v>90</v>
      </c>
      <c r="D355" s="179" t="s">
        <v>214</v>
      </c>
      <c r="E355" s="180" t="s">
        <v>474</v>
      </c>
      <c r="F355" s="355" t="s">
        <v>759</v>
      </c>
      <c r="G355" s="355"/>
      <c r="H355" s="355"/>
      <c r="I355" s="355"/>
      <c r="J355" s="181" t="s">
        <v>139</v>
      </c>
      <c r="K355" s="182">
        <v>92.549000000000007</v>
      </c>
      <c r="L355" s="356"/>
      <c r="M355" s="356"/>
      <c r="N355" s="356">
        <f t="shared" si="0"/>
        <v>0</v>
      </c>
      <c r="O355" s="356"/>
      <c r="P355" s="356"/>
      <c r="Q355" s="356"/>
      <c r="R355" s="139"/>
      <c r="T355" s="140"/>
      <c r="U355" s="33" t="s">
        <v>34</v>
      </c>
      <c r="V355" s="141">
        <v>0</v>
      </c>
      <c r="W355" s="141">
        <f t="shared" si="1"/>
        <v>0</v>
      </c>
      <c r="X355" s="141">
        <v>1.4999999999999999E-4</v>
      </c>
      <c r="Y355" s="141">
        <f t="shared" si="2"/>
        <v>1.388235E-2</v>
      </c>
      <c r="Z355" s="141">
        <v>0</v>
      </c>
      <c r="AA355" s="142">
        <f t="shared" si="3"/>
        <v>0</v>
      </c>
      <c r="AR355" s="8" t="s">
        <v>357</v>
      </c>
      <c r="AT355" s="8" t="s">
        <v>214</v>
      </c>
      <c r="AU355" s="8" t="s">
        <v>86</v>
      </c>
      <c r="AY355" s="8" t="s">
        <v>135</v>
      </c>
      <c r="BE355" s="143">
        <f t="shared" si="4"/>
        <v>0</v>
      </c>
      <c r="BF355" s="143">
        <f t="shared" si="5"/>
        <v>0</v>
      </c>
      <c r="BG355" s="143">
        <f t="shared" si="6"/>
        <v>0</v>
      </c>
      <c r="BH355" s="143">
        <f t="shared" si="7"/>
        <v>0</v>
      </c>
      <c r="BI355" s="143">
        <f t="shared" si="8"/>
        <v>0</v>
      </c>
      <c r="BJ355" s="8" t="s">
        <v>75</v>
      </c>
      <c r="BK355" s="143">
        <f t="shared" si="9"/>
        <v>0</v>
      </c>
      <c r="BL355" s="8" t="s">
        <v>353</v>
      </c>
      <c r="BM355" s="8" t="s">
        <v>475</v>
      </c>
    </row>
    <row r="356" spans="1:65" ht="15.75" customHeight="1">
      <c r="A356" s="22"/>
      <c r="B356" s="134"/>
      <c r="C356" s="186">
        <v>91</v>
      </c>
      <c r="D356" s="135" t="s">
        <v>136</v>
      </c>
      <c r="E356" s="136" t="s">
        <v>476</v>
      </c>
      <c r="F356" s="347" t="s">
        <v>477</v>
      </c>
      <c r="G356" s="347"/>
      <c r="H356" s="347"/>
      <c r="I356" s="347"/>
      <c r="J356" s="137" t="s">
        <v>139</v>
      </c>
      <c r="K356" s="138">
        <v>84.135000000000005</v>
      </c>
      <c r="L356" s="348"/>
      <c r="M356" s="348"/>
      <c r="N356" s="348">
        <f t="shared" si="0"/>
        <v>0</v>
      </c>
      <c r="O356" s="348"/>
      <c r="P356" s="348"/>
      <c r="Q356" s="348"/>
      <c r="R356" s="139"/>
      <c r="T356" s="140"/>
      <c r="U356" s="33" t="s">
        <v>34</v>
      </c>
      <c r="V356" s="141">
        <v>0.11</v>
      </c>
      <c r="W356" s="141">
        <f t="shared" si="1"/>
        <v>9.2548500000000011</v>
      </c>
      <c r="X356" s="141">
        <v>0</v>
      </c>
      <c r="Y356" s="141">
        <f t="shared" si="2"/>
        <v>0</v>
      </c>
      <c r="Z356" s="141">
        <v>0</v>
      </c>
      <c r="AA356" s="142">
        <f t="shared" si="3"/>
        <v>0</v>
      </c>
      <c r="AR356" s="8" t="s">
        <v>353</v>
      </c>
      <c r="AT356" s="8" t="s">
        <v>136</v>
      </c>
      <c r="AU356" s="8" t="s">
        <v>86</v>
      </c>
      <c r="AY356" s="8" t="s">
        <v>135</v>
      </c>
      <c r="BE356" s="143">
        <f t="shared" si="4"/>
        <v>0</v>
      </c>
      <c r="BF356" s="143">
        <f t="shared" si="5"/>
        <v>0</v>
      </c>
      <c r="BG356" s="143">
        <f t="shared" si="6"/>
        <v>0</v>
      </c>
      <c r="BH356" s="143">
        <f t="shared" si="7"/>
        <v>0</v>
      </c>
      <c r="BI356" s="143">
        <f t="shared" si="8"/>
        <v>0</v>
      </c>
      <c r="BJ356" s="8" t="s">
        <v>75</v>
      </c>
      <c r="BK356" s="143">
        <f t="shared" si="9"/>
        <v>0</v>
      </c>
      <c r="BL356" s="8" t="s">
        <v>353</v>
      </c>
      <c r="BM356" s="8" t="s">
        <v>478</v>
      </c>
    </row>
    <row r="357" spans="1:65" ht="31.5" customHeight="1">
      <c r="A357" s="22"/>
      <c r="B357" s="134"/>
      <c r="C357" s="189">
        <v>92</v>
      </c>
      <c r="D357" s="179" t="s">
        <v>214</v>
      </c>
      <c r="E357" s="180" t="s">
        <v>479</v>
      </c>
      <c r="F357" s="355" t="s">
        <v>760</v>
      </c>
      <c r="G357" s="355"/>
      <c r="H357" s="355"/>
      <c r="I357" s="355"/>
      <c r="J357" s="181" t="s">
        <v>139</v>
      </c>
      <c r="K357" s="182">
        <v>85.817999999999998</v>
      </c>
      <c r="L357" s="356"/>
      <c r="M357" s="356"/>
      <c r="N357" s="356">
        <f t="shared" si="0"/>
        <v>0</v>
      </c>
      <c r="O357" s="356"/>
      <c r="P357" s="356"/>
      <c r="Q357" s="356"/>
      <c r="R357" s="139"/>
      <c r="T357" s="140"/>
      <c r="U357" s="33" t="s">
        <v>34</v>
      </c>
      <c r="V357" s="141">
        <v>0</v>
      </c>
      <c r="W357" s="141">
        <f t="shared" si="1"/>
        <v>0</v>
      </c>
      <c r="X357" s="141">
        <v>4.4999999999999997E-3</v>
      </c>
      <c r="Y357" s="141">
        <f t="shared" si="2"/>
        <v>0.38618099999999994</v>
      </c>
      <c r="Z357" s="141">
        <v>0</v>
      </c>
      <c r="AA357" s="142">
        <f t="shared" si="3"/>
        <v>0</v>
      </c>
      <c r="AR357" s="8" t="s">
        <v>357</v>
      </c>
      <c r="AT357" s="8" t="s">
        <v>214</v>
      </c>
      <c r="AU357" s="8" t="s">
        <v>86</v>
      </c>
      <c r="AY357" s="8" t="s">
        <v>135</v>
      </c>
      <c r="BE357" s="143">
        <f t="shared" si="4"/>
        <v>0</v>
      </c>
      <c r="BF357" s="143">
        <f t="shared" si="5"/>
        <v>0</v>
      </c>
      <c r="BG357" s="143">
        <f t="shared" si="6"/>
        <v>0</v>
      </c>
      <c r="BH357" s="143">
        <f t="shared" si="7"/>
        <v>0</v>
      </c>
      <c r="BI357" s="143">
        <f t="shared" si="8"/>
        <v>0</v>
      </c>
      <c r="BJ357" s="8" t="s">
        <v>75</v>
      </c>
      <c r="BK357" s="143">
        <f t="shared" si="9"/>
        <v>0</v>
      </c>
      <c r="BL357" s="8" t="s">
        <v>353</v>
      </c>
      <c r="BM357" s="8" t="s">
        <v>480</v>
      </c>
    </row>
    <row r="358" spans="1:65" ht="31.5" customHeight="1">
      <c r="A358" s="22"/>
      <c r="B358" s="134"/>
      <c r="C358" s="186">
        <v>93</v>
      </c>
      <c r="D358" s="135" t="s">
        <v>136</v>
      </c>
      <c r="E358" s="136" t="s">
        <v>481</v>
      </c>
      <c r="F358" s="347" t="s">
        <v>482</v>
      </c>
      <c r="G358" s="347"/>
      <c r="H358" s="347"/>
      <c r="I358" s="347"/>
      <c r="J358" s="137" t="s">
        <v>139</v>
      </c>
      <c r="K358" s="138">
        <v>84.135000000000005</v>
      </c>
      <c r="L358" s="348"/>
      <c r="M358" s="348"/>
      <c r="N358" s="348">
        <f t="shared" si="0"/>
        <v>0</v>
      </c>
      <c r="O358" s="348"/>
      <c r="P358" s="348"/>
      <c r="Q358" s="348"/>
      <c r="R358" s="139"/>
      <c r="T358" s="140"/>
      <c r="U358" s="33" t="s">
        <v>34</v>
      </c>
      <c r="V358" s="141">
        <v>0.08</v>
      </c>
      <c r="W358" s="141">
        <f t="shared" si="1"/>
        <v>6.7308000000000003</v>
      </c>
      <c r="X358" s="141">
        <v>4.0000000000000003E-5</v>
      </c>
      <c r="Y358" s="141">
        <f t="shared" si="2"/>
        <v>3.3654000000000006E-3</v>
      </c>
      <c r="Z358" s="141">
        <v>0</v>
      </c>
      <c r="AA358" s="142">
        <f t="shared" si="3"/>
        <v>0</v>
      </c>
      <c r="AR358" s="8" t="s">
        <v>353</v>
      </c>
      <c r="AT358" s="8" t="s">
        <v>136</v>
      </c>
      <c r="AU358" s="8" t="s">
        <v>86</v>
      </c>
      <c r="AY358" s="8" t="s">
        <v>135</v>
      </c>
      <c r="BE358" s="143">
        <f t="shared" si="4"/>
        <v>0</v>
      </c>
      <c r="BF358" s="143">
        <f t="shared" si="5"/>
        <v>0</v>
      </c>
      <c r="BG358" s="143">
        <f t="shared" si="6"/>
        <v>0</v>
      </c>
      <c r="BH358" s="143">
        <f t="shared" si="7"/>
        <v>0</v>
      </c>
      <c r="BI358" s="143">
        <f t="shared" si="8"/>
        <v>0</v>
      </c>
      <c r="BJ358" s="8" t="s">
        <v>75</v>
      </c>
      <c r="BK358" s="143">
        <f t="shared" si="9"/>
        <v>0</v>
      </c>
      <c r="BL358" s="8" t="s">
        <v>353</v>
      </c>
      <c r="BM358" s="8" t="s">
        <v>483</v>
      </c>
    </row>
    <row r="359" spans="1:65" ht="31.5" customHeight="1">
      <c r="A359" s="22"/>
      <c r="B359" s="134"/>
      <c r="C359" s="186">
        <v>94</v>
      </c>
      <c r="D359" s="135" t="s">
        <v>136</v>
      </c>
      <c r="E359" s="136" t="s">
        <v>484</v>
      </c>
      <c r="F359" s="347" t="s">
        <v>485</v>
      </c>
      <c r="G359" s="347"/>
      <c r="H359" s="347"/>
      <c r="I359" s="347"/>
      <c r="J359" s="137" t="s">
        <v>185</v>
      </c>
      <c r="K359" s="138">
        <v>1.6040000000000001</v>
      </c>
      <c r="L359" s="348"/>
      <c r="M359" s="348"/>
      <c r="N359" s="348">
        <f t="shared" si="0"/>
        <v>0</v>
      </c>
      <c r="O359" s="348"/>
      <c r="P359" s="348"/>
      <c r="Q359" s="348"/>
      <c r="R359" s="139"/>
      <c r="T359" s="140"/>
      <c r="U359" s="33" t="s">
        <v>34</v>
      </c>
      <c r="V359" s="141">
        <v>0</v>
      </c>
      <c r="W359" s="141">
        <f t="shared" si="1"/>
        <v>0</v>
      </c>
      <c r="X359" s="141">
        <v>0</v>
      </c>
      <c r="Y359" s="141">
        <f t="shared" si="2"/>
        <v>0</v>
      </c>
      <c r="Z359" s="141">
        <v>0</v>
      </c>
      <c r="AA359" s="142">
        <f t="shared" si="3"/>
        <v>0</v>
      </c>
      <c r="AR359" s="8" t="s">
        <v>353</v>
      </c>
      <c r="AT359" s="8" t="s">
        <v>136</v>
      </c>
      <c r="AU359" s="8" t="s">
        <v>86</v>
      </c>
      <c r="AY359" s="8" t="s">
        <v>135</v>
      </c>
      <c r="BE359" s="143">
        <f t="shared" si="4"/>
        <v>0</v>
      </c>
      <c r="BF359" s="143">
        <f t="shared" si="5"/>
        <v>0</v>
      </c>
      <c r="BG359" s="143">
        <f t="shared" si="6"/>
        <v>0</v>
      </c>
      <c r="BH359" s="143">
        <f t="shared" si="7"/>
        <v>0</v>
      </c>
      <c r="BI359" s="143">
        <f t="shared" si="8"/>
        <v>0</v>
      </c>
      <c r="BJ359" s="8" t="s">
        <v>75</v>
      </c>
      <c r="BK359" s="143">
        <f t="shared" si="9"/>
        <v>0</v>
      </c>
      <c r="BL359" s="8" t="s">
        <v>353</v>
      </c>
      <c r="BM359" s="8" t="s">
        <v>486</v>
      </c>
    </row>
    <row r="360" spans="1:65" s="122" customFormat="1" ht="23.25" customHeight="1">
      <c r="B360" s="123"/>
      <c r="C360" s="124"/>
      <c r="D360" s="133" t="s">
        <v>112</v>
      </c>
      <c r="E360" s="133"/>
      <c r="F360" s="133"/>
      <c r="G360" s="133"/>
      <c r="H360" s="133"/>
      <c r="I360" s="133"/>
      <c r="J360" s="133"/>
      <c r="K360" s="133"/>
      <c r="L360" s="133"/>
      <c r="M360" s="133"/>
      <c r="N360" s="350">
        <f>SUM(N361:Q379)</f>
        <v>0</v>
      </c>
      <c r="O360" s="350"/>
      <c r="P360" s="350"/>
      <c r="Q360" s="350"/>
      <c r="R360" s="126"/>
      <c r="T360" s="127"/>
      <c r="U360" s="124"/>
      <c r="V360" s="124"/>
      <c r="W360" s="128">
        <f>SUM(W361:W379)</f>
        <v>29.759799999999998</v>
      </c>
      <c r="X360" s="124"/>
      <c r="Y360" s="128">
        <f>SUM(Y361:Y379)</f>
        <v>0.22877084000000003</v>
      </c>
      <c r="Z360" s="124"/>
      <c r="AA360" s="129">
        <f>SUM(AA361:AA379)</f>
        <v>0</v>
      </c>
      <c r="AR360" s="130" t="s">
        <v>86</v>
      </c>
      <c r="AT360" s="131" t="s">
        <v>68</v>
      </c>
      <c r="AU360" s="131" t="s">
        <v>75</v>
      </c>
      <c r="AY360" s="130" t="s">
        <v>135</v>
      </c>
      <c r="BK360" s="132">
        <f>SUM(BK361:BK379)</f>
        <v>0</v>
      </c>
    </row>
    <row r="361" spans="1:65" s="22" customFormat="1" ht="22.5" customHeight="1">
      <c r="B361" s="134"/>
      <c r="C361" s="186">
        <v>95</v>
      </c>
      <c r="D361" s="135" t="s">
        <v>136</v>
      </c>
      <c r="E361" s="136" t="s">
        <v>487</v>
      </c>
      <c r="F361" s="347" t="s">
        <v>488</v>
      </c>
      <c r="G361" s="347"/>
      <c r="H361" s="347"/>
      <c r="I361" s="347"/>
      <c r="J361" s="137" t="s">
        <v>210</v>
      </c>
      <c r="K361" s="138">
        <v>23.096</v>
      </c>
      <c r="L361" s="348"/>
      <c r="M361" s="348"/>
      <c r="N361" s="348">
        <f>ROUND(L361*K361,2)</f>
        <v>0</v>
      </c>
      <c r="O361" s="348"/>
      <c r="P361" s="348"/>
      <c r="Q361" s="348"/>
      <c r="R361" s="139"/>
      <c r="T361" s="140"/>
      <c r="U361" s="33" t="s">
        <v>34</v>
      </c>
      <c r="V361" s="141">
        <v>0</v>
      </c>
      <c r="W361" s="141">
        <f>V361*K361</f>
        <v>0</v>
      </c>
      <c r="X361" s="141">
        <v>0</v>
      </c>
      <c r="Y361" s="141">
        <f>X361*K361</f>
        <v>0</v>
      </c>
      <c r="Z361" s="141">
        <v>0</v>
      </c>
      <c r="AA361" s="142">
        <f>Z361*K361</f>
        <v>0</v>
      </c>
      <c r="AR361" s="8" t="s">
        <v>353</v>
      </c>
      <c r="AT361" s="8" t="s">
        <v>136</v>
      </c>
      <c r="AU361" s="8" t="s">
        <v>86</v>
      </c>
      <c r="AY361" s="8" t="s">
        <v>135</v>
      </c>
      <c r="BE361" s="143">
        <f>IF(U361="základní",N361,0)</f>
        <v>0</v>
      </c>
      <c r="BF361" s="143">
        <f>IF(U361="snížená",N361,0)</f>
        <v>0</v>
      </c>
      <c r="BG361" s="143">
        <f>IF(U361="zákl. přenesená",N361,0)</f>
        <v>0</v>
      </c>
      <c r="BH361" s="143">
        <f>IF(U361="sníž. přenesená",N361,0)</f>
        <v>0</v>
      </c>
      <c r="BI361" s="143">
        <f>IF(U361="nulová",N361,0)</f>
        <v>0</v>
      </c>
      <c r="BJ361" s="8" t="s">
        <v>75</v>
      </c>
      <c r="BK361" s="143">
        <f>ROUND(L361*K361,2)</f>
        <v>0</v>
      </c>
      <c r="BL361" s="8" t="s">
        <v>353</v>
      </c>
      <c r="BM361" s="8" t="s">
        <v>489</v>
      </c>
    </row>
    <row r="362" spans="1:65" s="151" customFormat="1" ht="16.5" customHeight="1">
      <c r="B362" s="152"/>
      <c r="C362" s="188"/>
      <c r="D362" s="153"/>
      <c r="E362" s="154"/>
      <c r="F362" s="351" t="s">
        <v>490</v>
      </c>
      <c r="G362" s="351"/>
      <c r="H362" s="351"/>
      <c r="I362" s="351"/>
      <c r="J362" s="153"/>
      <c r="K362" s="155">
        <v>23.096</v>
      </c>
      <c r="L362" s="153"/>
      <c r="M362" s="153"/>
      <c r="N362" s="153"/>
      <c r="O362" s="153"/>
      <c r="P362" s="153"/>
      <c r="Q362" s="153"/>
      <c r="R362" s="156"/>
      <c r="T362" s="157"/>
      <c r="U362" s="153"/>
      <c r="V362" s="153"/>
      <c r="W362" s="153"/>
      <c r="X362" s="153"/>
      <c r="Y362" s="153"/>
      <c r="Z362" s="153"/>
      <c r="AA362" s="158"/>
      <c r="AT362" s="159" t="s">
        <v>148</v>
      </c>
      <c r="AU362" s="159" t="s">
        <v>86</v>
      </c>
      <c r="AV362" s="151" t="s">
        <v>86</v>
      </c>
      <c r="AW362" s="151" t="s">
        <v>27</v>
      </c>
      <c r="AX362" s="151" t="s">
        <v>75</v>
      </c>
      <c r="AY362" s="159" t="s">
        <v>135</v>
      </c>
    </row>
    <row r="363" spans="1:65" s="22" customFormat="1" ht="22.5" customHeight="1">
      <c r="B363" s="134"/>
      <c r="C363" s="186">
        <v>96</v>
      </c>
      <c r="D363" s="135" t="s">
        <v>136</v>
      </c>
      <c r="E363" s="136" t="s">
        <v>491</v>
      </c>
      <c r="F363" s="347" t="s">
        <v>492</v>
      </c>
      <c r="G363" s="347"/>
      <c r="H363" s="347"/>
      <c r="I363" s="347"/>
      <c r="J363" s="137" t="s">
        <v>210</v>
      </c>
      <c r="K363" s="138">
        <v>21.37</v>
      </c>
      <c r="L363" s="348"/>
      <c r="M363" s="348"/>
      <c r="N363" s="348">
        <f>ROUND(L363*K363,2)</f>
        <v>0</v>
      </c>
      <c r="O363" s="348"/>
      <c r="P363" s="348"/>
      <c r="Q363" s="348"/>
      <c r="R363" s="139"/>
      <c r="T363" s="140"/>
      <c r="U363" s="33" t="s">
        <v>34</v>
      </c>
      <c r="V363" s="141">
        <v>0</v>
      </c>
      <c r="W363" s="141">
        <f>V363*K363</f>
        <v>0</v>
      </c>
      <c r="X363" s="141">
        <v>0</v>
      </c>
      <c r="Y363" s="141">
        <f>X363*K363</f>
        <v>0</v>
      </c>
      <c r="Z363" s="141">
        <v>0</v>
      </c>
      <c r="AA363" s="142">
        <f>Z363*K363</f>
        <v>0</v>
      </c>
      <c r="AR363" s="8" t="s">
        <v>353</v>
      </c>
      <c r="AT363" s="8" t="s">
        <v>136</v>
      </c>
      <c r="AU363" s="8" t="s">
        <v>86</v>
      </c>
      <c r="AY363" s="8" t="s">
        <v>135</v>
      </c>
      <c r="BE363" s="143">
        <f>IF(U363="základní",N363,0)</f>
        <v>0</v>
      </c>
      <c r="BF363" s="143">
        <f>IF(U363="snížená",N363,0)</f>
        <v>0</v>
      </c>
      <c r="BG363" s="143">
        <f>IF(U363="zákl. přenesená",N363,0)</f>
        <v>0</v>
      </c>
      <c r="BH363" s="143">
        <f>IF(U363="sníž. přenesená",N363,0)</f>
        <v>0</v>
      </c>
      <c r="BI363" s="143">
        <f>IF(U363="nulová",N363,0)</f>
        <v>0</v>
      </c>
      <c r="BJ363" s="8" t="s">
        <v>75</v>
      </c>
      <c r="BK363" s="143">
        <f>ROUND(L363*K363,2)</f>
        <v>0</v>
      </c>
      <c r="BL363" s="8" t="s">
        <v>353</v>
      </c>
      <c r="BM363" s="8" t="s">
        <v>493</v>
      </c>
    </row>
    <row r="364" spans="1:65" s="151" customFormat="1" ht="16.5" customHeight="1">
      <c r="B364" s="152"/>
      <c r="C364" s="188"/>
      <c r="D364" s="153"/>
      <c r="E364" s="154"/>
      <c r="F364" s="351" t="s">
        <v>494</v>
      </c>
      <c r="G364" s="351"/>
      <c r="H364" s="351"/>
      <c r="I364" s="351"/>
      <c r="J364" s="153"/>
      <c r="K364" s="155">
        <v>21.37</v>
      </c>
      <c r="L364" s="153"/>
      <c r="M364" s="153"/>
      <c r="N364" s="153"/>
      <c r="O364" s="153"/>
      <c r="P364" s="153"/>
      <c r="Q364" s="153"/>
      <c r="R364" s="156"/>
      <c r="T364" s="157"/>
      <c r="U364" s="153"/>
      <c r="V364" s="153"/>
      <c r="W364" s="153"/>
      <c r="X364" s="153"/>
      <c r="Y364" s="153"/>
      <c r="Z364" s="153"/>
      <c r="AA364" s="158"/>
      <c r="AT364" s="159" t="s">
        <v>148</v>
      </c>
      <c r="AU364" s="159" t="s">
        <v>86</v>
      </c>
      <c r="AV364" s="151" t="s">
        <v>86</v>
      </c>
      <c r="AW364" s="151" t="s">
        <v>27</v>
      </c>
      <c r="AX364" s="151" t="s">
        <v>75</v>
      </c>
      <c r="AY364" s="159" t="s">
        <v>135</v>
      </c>
    </row>
    <row r="365" spans="1:65" s="22" customFormat="1" ht="22.5" customHeight="1">
      <c r="B365" s="134"/>
      <c r="C365" s="186">
        <v>97</v>
      </c>
      <c r="D365" s="135" t="s">
        <v>136</v>
      </c>
      <c r="E365" s="136" t="s">
        <v>495</v>
      </c>
      <c r="F365" s="347" t="s">
        <v>496</v>
      </c>
      <c r="G365" s="347"/>
      <c r="H365" s="347"/>
      <c r="I365" s="347"/>
      <c r="J365" s="137" t="s">
        <v>210</v>
      </c>
      <c r="K365" s="138">
        <v>9.6999999999999993</v>
      </c>
      <c r="L365" s="348"/>
      <c r="M365" s="348"/>
      <c r="N365" s="348">
        <f>ROUND(L365*K365,2)</f>
        <v>0</v>
      </c>
      <c r="O365" s="348"/>
      <c r="P365" s="348"/>
      <c r="Q365" s="348"/>
      <c r="R365" s="139"/>
      <c r="T365" s="140"/>
      <c r="U365" s="33" t="s">
        <v>34</v>
      </c>
      <c r="V365" s="141">
        <v>0</v>
      </c>
      <c r="W365" s="141">
        <f>V365*K365</f>
        <v>0</v>
      </c>
      <c r="X365" s="141">
        <v>0</v>
      </c>
      <c r="Y365" s="141">
        <f>X365*K365</f>
        <v>0</v>
      </c>
      <c r="Z365" s="141">
        <v>0</v>
      </c>
      <c r="AA365" s="142">
        <f>Z365*K365</f>
        <v>0</v>
      </c>
      <c r="AR365" s="8" t="s">
        <v>353</v>
      </c>
      <c r="AT365" s="8" t="s">
        <v>136</v>
      </c>
      <c r="AU365" s="8" t="s">
        <v>86</v>
      </c>
      <c r="AY365" s="8" t="s">
        <v>135</v>
      </c>
      <c r="BE365" s="143">
        <f>IF(U365="základní",N365,0)</f>
        <v>0</v>
      </c>
      <c r="BF365" s="143">
        <f>IF(U365="snížená",N365,0)</f>
        <v>0</v>
      </c>
      <c r="BG365" s="143">
        <f>IF(U365="zákl. přenesená",N365,0)</f>
        <v>0</v>
      </c>
      <c r="BH365" s="143">
        <f>IF(U365="sníž. přenesená",N365,0)</f>
        <v>0</v>
      </c>
      <c r="BI365" s="143">
        <f>IF(U365="nulová",N365,0)</f>
        <v>0</v>
      </c>
      <c r="BJ365" s="8" t="s">
        <v>75</v>
      </c>
      <c r="BK365" s="143">
        <f>ROUND(L365*K365,2)</f>
        <v>0</v>
      </c>
      <c r="BL365" s="8" t="s">
        <v>353</v>
      </c>
      <c r="BM365" s="8" t="s">
        <v>497</v>
      </c>
    </row>
    <row r="366" spans="1:65" s="151" customFormat="1" ht="15.75" customHeight="1">
      <c r="B366" s="152"/>
      <c r="C366" s="188"/>
      <c r="D366" s="153"/>
      <c r="E366" s="154"/>
      <c r="F366" s="351" t="s">
        <v>498</v>
      </c>
      <c r="G366" s="351"/>
      <c r="H366" s="351"/>
      <c r="I366" s="351"/>
      <c r="J366" s="153"/>
      <c r="K366" s="155">
        <v>9.6999999999999993</v>
      </c>
      <c r="L366" s="153"/>
      <c r="M366" s="153"/>
      <c r="N366" s="153"/>
      <c r="O366" s="153"/>
      <c r="P366" s="153"/>
      <c r="Q366" s="153"/>
      <c r="R366" s="156"/>
      <c r="T366" s="157"/>
      <c r="U366" s="153"/>
      <c r="V366" s="153"/>
      <c r="W366" s="153"/>
      <c r="X366" s="153"/>
      <c r="Y366" s="153"/>
      <c r="Z366" s="153"/>
      <c r="AA366" s="158"/>
      <c r="AT366" s="159" t="s">
        <v>148</v>
      </c>
      <c r="AU366" s="159" t="s">
        <v>86</v>
      </c>
      <c r="AV366" s="151" t="s">
        <v>86</v>
      </c>
      <c r="AW366" s="151" t="s">
        <v>27</v>
      </c>
      <c r="AX366" s="151" t="s">
        <v>75</v>
      </c>
      <c r="AY366" s="159" t="s">
        <v>135</v>
      </c>
    </row>
    <row r="367" spans="1:65" s="22" customFormat="1" ht="31.5" customHeight="1">
      <c r="B367" s="134"/>
      <c r="C367" s="186">
        <v>98</v>
      </c>
      <c r="D367" s="135" t="s">
        <v>136</v>
      </c>
      <c r="E367" s="136" t="s">
        <v>499</v>
      </c>
      <c r="F367" s="347" t="s">
        <v>500</v>
      </c>
      <c r="G367" s="347"/>
      <c r="H367" s="347"/>
      <c r="I367" s="347"/>
      <c r="J367" s="137" t="s">
        <v>210</v>
      </c>
      <c r="K367" s="138">
        <v>23.096</v>
      </c>
      <c r="L367" s="348"/>
      <c r="M367" s="348"/>
      <c r="N367" s="348">
        <f>ROUND(L367*K367,2)</f>
        <v>0</v>
      </c>
      <c r="O367" s="348"/>
      <c r="P367" s="348"/>
      <c r="Q367" s="348"/>
      <c r="R367" s="139"/>
      <c r="T367" s="140"/>
      <c r="U367" s="33" t="s">
        <v>34</v>
      </c>
      <c r="V367" s="141">
        <v>0.30499999999999999</v>
      </c>
      <c r="W367" s="141">
        <f>V367*K367</f>
        <v>7.0442799999999997</v>
      </c>
      <c r="X367" s="141">
        <v>1.9400000000000001E-3</v>
      </c>
      <c r="Y367" s="141">
        <f>X367*K367</f>
        <v>4.4806240000000004E-2</v>
      </c>
      <c r="Z367" s="141">
        <v>0</v>
      </c>
      <c r="AA367" s="142">
        <f>Z367*K367</f>
        <v>0</v>
      </c>
      <c r="AR367" s="8" t="s">
        <v>353</v>
      </c>
      <c r="AT367" s="8" t="s">
        <v>136</v>
      </c>
      <c r="AU367" s="8" t="s">
        <v>86</v>
      </c>
      <c r="AY367" s="8" t="s">
        <v>135</v>
      </c>
      <c r="BE367" s="143">
        <f>IF(U367="základní",N367,0)</f>
        <v>0</v>
      </c>
      <c r="BF367" s="143">
        <f>IF(U367="snížená",N367,0)</f>
        <v>0</v>
      </c>
      <c r="BG367" s="143">
        <f>IF(U367="zákl. přenesená",N367,0)</f>
        <v>0</v>
      </c>
      <c r="BH367" s="143">
        <f>IF(U367="sníž. přenesená",N367,0)</f>
        <v>0</v>
      </c>
      <c r="BI367" s="143">
        <f>IF(U367="nulová",N367,0)</f>
        <v>0</v>
      </c>
      <c r="BJ367" s="8" t="s">
        <v>75</v>
      </c>
      <c r="BK367" s="143">
        <f>ROUND(L367*K367,2)</f>
        <v>0</v>
      </c>
      <c r="BL367" s="8" t="s">
        <v>353</v>
      </c>
      <c r="BM367" s="8" t="s">
        <v>501</v>
      </c>
    </row>
    <row r="368" spans="1:65" s="151" customFormat="1" ht="18" customHeight="1">
      <c r="B368" s="152"/>
      <c r="C368" s="188"/>
      <c r="D368" s="153"/>
      <c r="E368" s="154"/>
      <c r="F368" s="351" t="s">
        <v>490</v>
      </c>
      <c r="G368" s="351"/>
      <c r="H368" s="351"/>
      <c r="I368" s="351"/>
      <c r="J368" s="153"/>
      <c r="K368" s="155">
        <v>23.096</v>
      </c>
      <c r="L368" s="153"/>
      <c r="M368" s="153"/>
      <c r="N368" s="153"/>
      <c r="O368" s="153"/>
      <c r="P368" s="153"/>
      <c r="Q368" s="153"/>
      <c r="R368" s="156"/>
      <c r="T368" s="157"/>
      <c r="U368" s="153"/>
      <c r="V368" s="153"/>
      <c r="W368" s="153"/>
      <c r="X368" s="153"/>
      <c r="Y368" s="153"/>
      <c r="Z368" s="153"/>
      <c r="AA368" s="158"/>
      <c r="AT368" s="159" t="s">
        <v>148</v>
      </c>
      <c r="AU368" s="159" t="s">
        <v>86</v>
      </c>
      <c r="AV368" s="151" t="s">
        <v>86</v>
      </c>
      <c r="AW368" s="151" t="s">
        <v>27</v>
      </c>
      <c r="AX368" s="151" t="s">
        <v>75</v>
      </c>
      <c r="AY368" s="159" t="s">
        <v>135</v>
      </c>
    </row>
    <row r="369" spans="2:65" s="22" customFormat="1" ht="31.5" customHeight="1">
      <c r="B369" s="134"/>
      <c r="C369" s="186">
        <v>99</v>
      </c>
      <c r="D369" s="135" t="s">
        <v>136</v>
      </c>
      <c r="E369" s="136" t="s">
        <v>502</v>
      </c>
      <c r="F369" s="347" t="s">
        <v>503</v>
      </c>
      <c r="G369" s="347"/>
      <c r="H369" s="347"/>
      <c r="I369" s="347"/>
      <c r="J369" s="137" t="s">
        <v>210</v>
      </c>
      <c r="K369" s="138">
        <v>32.075000000000003</v>
      </c>
      <c r="L369" s="348"/>
      <c r="M369" s="348"/>
      <c r="N369" s="348">
        <f>ROUND(L369*K369,2)</f>
        <v>0</v>
      </c>
      <c r="O369" s="348"/>
      <c r="P369" s="348"/>
      <c r="Q369" s="348"/>
      <c r="R369" s="139"/>
      <c r="T369" s="140"/>
      <c r="U369" s="33" t="s">
        <v>34</v>
      </c>
      <c r="V369" s="141">
        <v>0.251</v>
      </c>
      <c r="W369" s="141">
        <f>V369*K369</f>
        <v>8.0508250000000015</v>
      </c>
      <c r="X369" s="141">
        <v>1.98E-3</v>
      </c>
      <c r="Y369" s="141">
        <f>X369*K369</f>
        <v>6.3508500000000009E-2</v>
      </c>
      <c r="Z369" s="141">
        <v>0</v>
      </c>
      <c r="AA369" s="142">
        <f>Z369*K369</f>
        <v>0</v>
      </c>
      <c r="AR369" s="8" t="s">
        <v>353</v>
      </c>
      <c r="AT369" s="8" t="s">
        <v>136</v>
      </c>
      <c r="AU369" s="8" t="s">
        <v>86</v>
      </c>
      <c r="AY369" s="8" t="s">
        <v>135</v>
      </c>
      <c r="BE369" s="143">
        <f>IF(U369="základní",N369,0)</f>
        <v>0</v>
      </c>
      <c r="BF369" s="143">
        <f>IF(U369="snížená",N369,0)</f>
        <v>0</v>
      </c>
      <c r="BG369" s="143">
        <f>IF(U369="zákl. přenesená",N369,0)</f>
        <v>0</v>
      </c>
      <c r="BH369" s="143">
        <f>IF(U369="sníž. přenesená",N369,0)</f>
        <v>0</v>
      </c>
      <c r="BI369" s="143">
        <f>IF(U369="nulová",N369,0)</f>
        <v>0</v>
      </c>
      <c r="BJ369" s="8" t="s">
        <v>75</v>
      </c>
      <c r="BK369" s="143">
        <f>ROUND(L369*K369,2)</f>
        <v>0</v>
      </c>
      <c r="BL369" s="8" t="s">
        <v>353</v>
      </c>
      <c r="BM369" s="8" t="s">
        <v>504</v>
      </c>
    </row>
    <row r="370" spans="2:65" s="151" customFormat="1" ht="16.5" customHeight="1">
      <c r="B370" s="152"/>
      <c r="C370" s="188"/>
      <c r="D370" s="153"/>
      <c r="E370" s="154"/>
      <c r="F370" s="351" t="s">
        <v>505</v>
      </c>
      <c r="G370" s="351"/>
      <c r="H370" s="351"/>
      <c r="I370" s="351"/>
      <c r="J370" s="153"/>
      <c r="K370" s="155">
        <v>32.075000000000003</v>
      </c>
      <c r="L370" s="153"/>
      <c r="M370" s="153"/>
      <c r="N370" s="153"/>
      <c r="O370" s="153"/>
      <c r="P370" s="153"/>
      <c r="Q370" s="153"/>
      <c r="R370" s="156"/>
      <c r="T370" s="157"/>
      <c r="U370" s="153"/>
      <c r="V370" s="153"/>
      <c r="W370" s="153"/>
      <c r="X370" s="153"/>
      <c r="Y370" s="153"/>
      <c r="Z370" s="153"/>
      <c r="AA370" s="158"/>
      <c r="AT370" s="159" t="s">
        <v>148</v>
      </c>
      <c r="AU370" s="159" t="s">
        <v>86</v>
      </c>
      <c r="AV370" s="151" t="s">
        <v>86</v>
      </c>
      <c r="AW370" s="151" t="s">
        <v>27</v>
      </c>
      <c r="AX370" s="151" t="s">
        <v>75</v>
      </c>
      <c r="AY370" s="159" t="s">
        <v>135</v>
      </c>
    </row>
    <row r="371" spans="2:65" s="22" customFormat="1" ht="18" customHeight="1">
      <c r="B371" s="134"/>
      <c r="C371" s="186">
        <v>100</v>
      </c>
      <c r="D371" s="135" t="s">
        <v>136</v>
      </c>
      <c r="E371" s="136" t="s">
        <v>506</v>
      </c>
      <c r="F371" s="347" t="s">
        <v>507</v>
      </c>
      <c r="G371" s="347"/>
      <c r="H371" s="347"/>
      <c r="I371" s="347"/>
      <c r="J371" s="137" t="s">
        <v>210</v>
      </c>
      <c r="K371" s="138">
        <v>32.075000000000003</v>
      </c>
      <c r="L371" s="348"/>
      <c r="M371" s="348"/>
      <c r="N371" s="348">
        <f>ROUND(L371*K371,2)</f>
        <v>0</v>
      </c>
      <c r="O371" s="348"/>
      <c r="P371" s="348"/>
      <c r="Q371" s="348"/>
      <c r="R371" s="139"/>
      <c r="T371" s="140"/>
      <c r="U371" s="33" t="s">
        <v>34</v>
      </c>
      <c r="V371" s="141">
        <v>0</v>
      </c>
      <c r="W371" s="141">
        <f>V371*K371</f>
        <v>0</v>
      </c>
      <c r="X371" s="141">
        <v>0</v>
      </c>
      <c r="Y371" s="141">
        <f>X371*K371</f>
        <v>0</v>
      </c>
      <c r="Z371" s="141">
        <v>0</v>
      </c>
      <c r="AA371" s="142">
        <f>Z371*K371</f>
        <v>0</v>
      </c>
      <c r="AR371" s="8" t="s">
        <v>353</v>
      </c>
      <c r="AT371" s="8" t="s">
        <v>136</v>
      </c>
      <c r="AU371" s="8" t="s">
        <v>86</v>
      </c>
      <c r="AY371" s="8" t="s">
        <v>135</v>
      </c>
      <c r="BE371" s="143">
        <f>IF(U371="základní",N371,0)</f>
        <v>0</v>
      </c>
      <c r="BF371" s="143">
        <f>IF(U371="snížená",N371,0)</f>
        <v>0</v>
      </c>
      <c r="BG371" s="143">
        <f>IF(U371="zákl. přenesená",N371,0)</f>
        <v>0</v>
      </c>
      <c r="BH371" s="143">
        <f>IF(U371="sníž. přenesená",N371,0)</f>
        <v>0</v>
      </c>
      <c r="BI371" s="143">
        <f>IF(U371="nulová",N371,0)</f>
        <v>0</v>
      </c>
      <c r="BJ371" s="8" t="s">
        <v>75</v>
      </c>
      <c r="BK371" s="143">
        <f>ROUND(L371*K371,2)</f>
        <v>0</v>
      </c>
      <c r="BL371" s="8" t="s">
        <v>353</v>
      </c>
      <c r="BM371" s="8" t="s">
        <v>508</v>
      </c>
    </row>
    <row r="372" spans="2:65" s="151" customFormat="1" ht="16.5" customHeight="1">
      <c r="B372" s="152"/>
      <c r="C372" s="188"/>
      <c r="D372" s="153"/>
      <c r="E372" s="154"/>
      <c r="F372" s="351" t="s">
        <v>505</v>
      </c>
      <c r="G372" s="351"/>
      <c r="H372" s="351"/>
      <c r="I372" s="351"/>
      <c r="J372" s="153"/>
      <c r="K372" s="155">
        <v>32.075000000000003</v>
      </c>
      <c r="L372" s="153"/>
      <c r="M372" s="153"/>
      <c r="N372" s="153"/>
      <c r="O372" s="153"/>
      <c r="P372" s="153"/>
      <c r="Q372" s="153"/>
      <c r="R372" s="156"/>
      <c r="T372" s="157"/>
      <c r="U372" s="153"/>
      <c r="V372" s="153"/>
      <c r="W372" s="153"/>
      <c r="X372" s="153"/>
      <c r="Y372" s="153"/>
      <c r="Z372" s="153"/>
      <c r="AA372" s="158"/>
      <c r="AT372" s="159" t="s">
        <v>148</v>
      </c>
      <c r="AU372" s="159" t="s">
        <v>86</v>
      </c>
      <c r="AV372" s="151" t="s">
        <v>86</v>
      </c>
      <c r="AW372" s="151" t="s">
        <v>27</v>
      </c>
      <c r="AX372" s="151" t="s">
        <v>75</v>
      </c>
      <c r="AY372" s="159" t="s">
        <v>135</v>
      </c>
    </row>
    <row r="373" spans="2:65" s="22" customFormat="1" ht="16.5" customHeight="1">
      <c r="B373" s="134"/>
      <c r="C373" s="186">
        <v>101</v>
      </c>
      <c r="D373" s="135" t="s">
        <v>136</v>
      </c>
      <c r="E373" s="136" t="s">
        <v>509</v>
      </c>
      <c r="F373" s="347" t="s">
        <v>510</v>
      </c>
      <c r="G373" s="347"/>
      <c r="H373" s="347"/>
      <c r="I373" s="347"/>
      <c r="J373" s="137" t="s">
        <v>210</v>
      </c>
      <c r="K373" s="138">
        <v>11.56</v>
      </c>
      <c r="L373" s="348"/>
      <c r="M373" s="348"/>
      <c r="N373" s="348">
        <f>ROUND(L373*K373,2)</f>
        <v>0</v>
      </c>
      <c r="O373" s="348"/>
      <c r="P373" s="348"/>
      <c r="Q373" s="348"/>
      <c r="R373" s="139"/>
      <c r="T373" s="140"/>
      <c r="U373" s="33" t="s">
        <v>34</v>
      </c>
      <c r="V373" s="141">
        <v>0</v>
      </c>
      <c r="W373" s="141">
        <f>V373*K373</f>
        <v>0</v>
      </c>
      <c r="X373" s="141">
        <v>0</v>
      </c>
      <c r="Y373" s="141">
        <f>X373*K373</f>
        <v>0</v>
      </c>
      <c r="Z373" s="141">
        <v>0</v>
      </c>
      <c r="AA373" s="142">
        <f>Z373*K373</f>
        <v>0</v>
      </c>
      <c r="AR373" s="8" t="s">
        <v>353</v>
      </c>
      <c r="AT373" s="8" t="s">
        <v>136</v>
      </c>
      <c r="AU373" s="8" t="s">
        <v>86</v>
      </c>
      <c r="AY373" s="8" t="s">
        <v>135</v>
      </c>
      <c r="BE373" s="143">
        <f>IF(U373="základní",N373,0)</f>
        <v>0</v>
      </c>
      <c r="BF373" s="143">
        <f>IF(U373="snížená",N373,0)</f>
        <v>0</v>
      </c>
      <c r="BG373" s="143">
        <f>IF(U373="zákl. přenesená",N373,0)</f>
        <v>0</v>
      </c>
      <c r="BH373" s="143">
        <f>IF(U373="sníž. přenesená",N373,0)</f>
        <v>0</v>
      </c>
      <c r="BI373" s="143">
        <f>IF(U373="nulová",N373,0)</f>
        <v>0</v>
      </c>
      <c r="BJ373" s="8" t="s">
        <v>75</v>
      </c>
      <c r="BK373" s="143">
        <f>ROUND(L373*K373,2)</f>
        <v>0</v>
      </c>
      <c r="BL373" s="8" t="s">
        <v>353</v>
      </c>
      <c r="BM373" s="8" t="s">
        <v>511</v>
      </c>
    </row>
    <row r="374" spans="2:65" s="151" customFormat="1" ht="16.5" customHeight="1">
      <c r="B374" s="152"/>
      <c r="C374" s="188"/>
      <c r="D374" s="153"/>
      <c r="E374" s="154"/>
      <c r="F374" s="351" t="s">
        <v>512</v>
      </c>
      <c r="G374" s="351"/>
      <c r="H374" s="351"/>
      <c r="I374" s="351"/>
      <c r="J374" s="153"/>
      <c r="K374" s="155">
        <v>11.56</v>
      </c>
      <c r="L374" s="153"/>
      <c r="M374" s="153"/>
      <c r="N374" s="153"/>
      <c r="O374" s="153"/>
      <c r="P374" s="153"/>
      <c r="Q374" s="153"/>
      <c r="R374" s="156"/>
      <c r="T374" s="157"/>
      <c r="U374" s="153"/>
      <c r="V374" s="153"/>
      <c r="W374" s="153"/>
      <c r="X374" s="153"/>
      <c r="Y374" s="153"/>
      <c r="Z374" s="153"/>
      <c r="AA374" s="158"/>
      <c r="AT374" s="159" t="s">
        <v>148</v>
      </c>
      <c r="AU374" s="159" t="s">
        <v>86</v>
      </c>
      <c r="AV374" s="151" t="s">
        <v>86</v>
      </c>
      <c r="AW374" s="151" t="s">
        <v>27</v>
      </c>
      <c r="AX374" s="151" t="s">
        <v>75</v>
      </c>
      <c r="AY374" s="159" t="s">
        <v>135</v>
      </c>
    </row>
    <row r="375" spans="2:65" s="22" customFormat="1" ht="31.5" customHeight="1">
      <c r="B375" s="134"/>
      <c r="C375" s="186">
        <v>102</v>
      </c>
      <c r="D375" s="135" t="s">
        <v>136</v>
      </c>
      <c r="E375" s="136" t="s">
        <v>513</v>
      </c>
      <c r="F375" s="347" t="s">
        <v>514</v>
      </c>
      <c r="G375" s="347"/>
      <c r="H375" s="347"/>
      <c r="I375" s="347"/>
      <c r="J375" s="137" t="s">
        <v>210</v>
      </c>
      <c r="K375" s="138">
        <v>32.075000000000003</v>
      </c>
      <c r="L375" s="348"/>
      <c r="M375" s="348"/>
      <c r="N375" s="348">
        <f>ROUND(L375*K375,2)</f>
        <v>0</v>
      </c>
      <c r="O375" s="348"/>
      <c r="P375" s="348"/>
      <c r="Q375" s="348"/>
      <c r="R375" s="139"/>
      <c r="T375" s="140"/>
      <c r="U375" s="33" t="s">
        <v>34</v>
      </c>
      <c r="V375" s="141">
        <v>0.26500000000000001</v>
      </c>
      <c r="W375" s="141">
        <f>V375*K375</f>
        <v>8.4998750000000012</v>
      </c>
      <c r="X375" s="141">
        <v>2.8600000000000001E-3</v>
      </c>
      <c r="Y375" s="141">
        <f>X375*K375</f>
        <v>9.173450000000001E-2</v>
      </c>
      <c r="Z375" s="141">
        <v>0</v>
      </c>
      <c r="AA375" s="142">
        <f>Z375*K375</f>
        <v>0</v>
      </c>
      <c r="AR375" s="8" t="s">
        <v>353</v>
      </c>
      <c r="AT375" s="8" t="s">
        <v>136</v>
      </c>
      <c r="AU375" s="8" t="s">
        <v>86</v>
      </c>
      <c r="AY375" s="8" t="s">
        <v>135</v>
      </c>
      <c r="BE375" s="143">
        <f>IF(U375="základní",N375,0)</f>
        <v>0</v>
      </c>
      <c r="BF375" s="143">
        <f>IF(U375="snížená",N375,0)</f>
        <v>0</v>
      </c>
      <c r="BG375" s="143">
        <f>IF(U375="zákl. přenesená",N375,0)</f>
        <v>0</v>
      </c>
      <c r="BH375" s="143">
        <f>IF(U375="sníž. přenesená",N375,0)</f>
        <v>0</v>
      </c>
      <c r="BI375" s="143">
        <f>IF(U375="nulová",N375,0)</f>
        <v>0</v>
      </c>
      <c r="BJ375" s="8" t="s">
        <v>75</v>
      </c>
      <c r="BK375" s="143">
        <f>ROUND(L375*K375,2)</f>
        <v>0</v>
      </c>
      <c r="BL375" s="8" t="s">
        <v>353</v>
      </c>
      <c r="BM375" s="8" t="s">
        <v>515</v>
      </c>
    </row>
    <row r="376" spans="2:65" s="22" customFormat="1" ht="31.5" customHeight="1">
      <c r="B376" s="134"/>
      <c r="C376" s="186">
        <v>103</v>
      </c>
      <c r="D376" s="135" t="s">
        <v>136</v>
      </c>
      <c r="E376" s="136" t="s">
        <v>516</v>
      </c>
      <c r="F376" s="347" t="s">
        <v>517</v>
      </c>
      <c r="G376" s="347"/>
      <c r="H376" s="347"/>
      <c r="I376" s="347"/>
      <c r="J376" s="137" t="s">
        <v>256</v>
      </c>
      <c r="K376" s="138">
        <v>3</v>
      </c>
      <c r="L376" s="348"/>
      <c r="M376" s="348"/>
      <c r="N376" s="348">
        <f>ROUND(L376*K376,2)</f>
        <v>0</v>
      </c>
      <c r="O376" s="348"/>
      <c r="P376" s="348"/>
      <c r="Q376" s="348"/>
      <c r="R376" s="139"/>
      <c r="T376" s="140"/>
      <c r="U376" s="33" t="s">
        <v>34</v>
      </c>
      <c r="V376" s="141">
        <v>0.4</v>
      </c>
      <c r="W376" s="141">
        <f>V376*K376</f>
        <v>1.2000000000000002</v>
      </c>
      <c r="X376" s="141">
        <v>4.8000000000000001E-4</v>
      </c>
      <c r="Y376" s="141">
        <f>X376*K376</f>
        <v>1.4400000000000001E-3</v>
      </c>
      <c r="Z376" s="141">
        <v>0</v>
      </c>
      <c r="AA376" s="142">
        <f>Z376*K376</f>
        <v>0</v>
      </c>
      <c r="AR376" s="8" t="s">
        <v>353</v>
      </c>
      <c r="AT376" s="8" t="s">
        <v>136</v>
      </c>
      <c r="AU376" s="8" t="s">
        <v>86</v>
      </c>
      <c r="AY376" s="8" t="s">
        <v>135</v>
      </c>
      <c r="BE376" s="143">
        <f>IF(U376="základní",N376,0)</f>
        <v>0</v>
      </c>
      <c r="BF376" s="143">
        <f>IF(U376="snížená",N376,0)</f>
        <v>0</v>
      </c>
      <c r="BG376" s="143">
        <f>IF(U376="zákl. přenesená",N376,0)</f>
        <v>0</v>
      </c>
      <c r="BH376" s="143">
        <f>IF(U376="sníž. přenesená",N376,0)</f>
        <v>0</v>
      </c>
      <c r="BI376" s="143">
        <f>IF(U376="nulová",N376,0)</f>
        <v>0</v>
      </c>
      <c r="BJ376" s="8" t="s">
        <v>75</v>
      </c>
      <c r="BK376" s="143">
        <f>ROUND(L376*K376,2)</f>
        <v>0</v>
      </c>
      <c r="BL376" s="8" t="s">
        <v>353</v>
      </c>
      <c r="BM376" s="8" t="s">
        <v>518</v>
      </c>
    </row>
    <row r="377" spans="2:65" s="22" customFormat="1" ht="31.5" customHeight="1">
      <c r="B377" s="134"/>
      <c r="C377" s="186">
        <v>104</v>
      </c>
      <c r="D377" s="135" t="s">
        <v>136</v>
      </c>
      <c r="E377" s="136" t="s">
        <v>519</v>
      </c>
      <c r="F377" s="347" t="s">
        <v>520</v>
      </c>
      <c r="G377" s="347"/>
      <c r="H377" s="347"/>
      <c r="I377" s="347"/>
      <c r="J377" s="137" t="s">
        <v>210</v>
      </c>
      <c r="K377" s="138">
        <v>11.56</v>
      </c>
      <c r="L377" s="348"/>
      <c r="M377" s="348"/>
      <c r="N377" s="348">
        <f>ROUND(L377*K377,2)</f>
        <v>0</v>
      </c>
      <c r="O377" s="348"/>
      <c r="P377" s="348"/>
      <c r="Q377" s="348"/>
      <c r="R377" s="139"/>
      <c r="T377" s="140"/>
      <c r="U377" s="33" t="s">
        <v>34</v>
      </c>
      <c r="V377" s="141">
        <v>0.33400000000000002</v>
      </c>
      <c r="W377" s="141">
        <f>V377*K377</f>
        <v>3.8610400000000005</v>
      </c>
      <c r="X377" s="141">
        <v>2.3600000000000001E-3</v>
      </c>
      <c r="Y377" s="141">
        <f>X377*K377</f>
        <v>2.7281600000000003E-2</v>
      </c>
      <c r="Z377" s="141">
        <v>0</v>
      </c>
      <c r="AA377" s="142">
        <f>Z377*K377</f>
        <v>0</v>
      </c>
      <c r="AR377" s="8" t="s">
        <v>353</v>
      </c>
      <c r="AT377" s="8" t="s">
        <v>136</v>
      </c>
      <c r="AU377" s="8" t="s">
        <v>86</v>
      </c>
      <c r="AY377" s="8" t="s">
        <v>135</v>
      </c>
      <c r="BE377" s="143">
        <f>IF(U377="základní",N377,0)</f>
        <v>0</v>
      </c>
      <c r="BF377" s="143">
        <f>IF(U377="snížená",N377,0)</f>
        <v>0</v>
      </c>
      <c r="BG377" s="143">
        <f>IF(U377="zákl. přenesená",N377,0)</f>
        <v>0</v>
      </c>
      <c r="BH377" s="143">
        <f>IF(U377="sníž. přenesená",N377,0)</f>
        <v>0</v>
      </c>
      <c r="BI377" s="143">
        <f>IF(U377="nulová",N377,0)</f>
        <v>0</v>
      </c>
      <c r="BJ377" s="8" t="s">
        <v>75</v>
      </c>
      <c r="BK377" s="143">
        <f>ROUND(L377*K377,2)</f>
        <v>0</v>
      </c>
      <c r="BL377" s="8" t="s">
        <v>353</v>
      </c>
      <c r="BM377" s="8" t="s">
        <v>521</v>
      </c>
    </row>
    <row r="378" spans="2:65" s="151" customFormat="1" ht="15" customHeight="1">
      <c r="B378" s="152"/>
      <c r="C378" s="188"/>
      <c r="D378" s="153"/>
      <c r="E378" s="154"/>
      <c r="F378" s="351" t="s">
        <v>512</v>
      </c>
      <c r="G378" s="351"/>
      <c r="H378" s="351"/>
      <c r="I378" s="351"/>
      <c r="J378" s="153"/>
      <c r="K378" s="155">
        <v>11.56</v>
      </c>
      <c r="L378" s="153"/>
      <c r="M378" s="153"/>
      <c r="N378" s="153"/>
      <c r="O378" s="153"/>
      <c r="P378" s="153"/>
      <c r="Q378" s="153"/>
      <c r="R378" s="156"/>
      <c r="T378" s="157"/>
      <c r="U378" s="153"/>
      <c r="V378" s="153"/>
      <c r="W378" s="153"/>
      <c r="X378" s="153"/>
      <c r="Y378" s="153"/>
      <c r="Z378" s="153"/>
      <c r="AA378" s="158"/>
      <c r="AT378" s="159" t="s">
        <v>148</v>
      </c>
      <c r="AU378" s="159" t="s">
        <v>86</v>
      </c>
      <c r="AV378" s="151" t="s">
        <v>86</v>
      </c>
      <c r="AW378" s="151" t="s">
        <v>27</v>
      </c>
      <c r="AX378" s="151" t="s">
        <v>75</v>
      </c>
      <c r="AY378" s="159" t="s">
        <v>135</v>
      </c>
    </row>
    <row r="379" spans="2:65" s="22" customFormat="1" ht="31.5" customHeight="1">
      <c r="B379" s="134"/>
      <c r="C379" s="186">
        <v>105</v>
      </c>
      <c r="D379" s="135" t="s">
        <v>136</v>
      </c>
      <c r="E379" s="136" t="s">
        <v>522</v>
      </c>
      <c r="F379" s="347" t="s">
        <v>523</v>
      </c>
      <c r="G379" s="347"/>
      <c r="H379" s="347"/>
      <c r="I379" s="347"/>
      <c r="J379" s="137" t="s">
        <v>185</v>
      </c>
      <c r="K379" s="138">
        <v>0.22900000000000001</v>
      </c>
      <c r="L379" s="348"/>
      <c r="M379" s="348"/>
      <c r="N379" s="348">
        <f>ROUND(L379*K379,2)</f>
        <v>0</v>
      </c>
      <c r="O379" s="348"/>
      <c r="P379" s="348"/>
      <c r="Q379" s="348"/>
      <c r="R379" s="139"/>
      <c r="T379" s="140"/>
      <c r="U379" s="33" t="s">
        <v>34</v>
      </c>
      <c r="V379" s="141">
        <v>4.82</v>
      </c>
      <c r="W379" s="141">
        <f>V379*K379</f>
        <v>1.1037800000000002</v>
      </c>
      <c r="X379" s="141">
        <v>0</v>
      </c>
      <c r="Y379" s="141">
        <f>X379*K379</f>
        <v>0</v>
      </c>
      <c r="Z379" s="141">
        <v>0</v>
      </c>
      <c r="AA379" s="142">
        <f>Z379*K379</f>
        <v>0</v>
      </c>
      <c r="AR379" s="8" t="s">
        <v>353</v>
      </c>
      <c r="AT379" s="8" t="s">
        <v>136</v>
      </c>
      <c r="AU379" s="8" t="s">
        <v>86</v>
      </c>
      <c r="AY379" s="8" t="s">
        <v>135</v>
      </c>
      <c r="BE379" s="143">
        <f>IF(U379="základní",N379,0)</f>
        <v>0</v>
      </c>
      <c r="BF379" s="143">
        <f>IF(U379="snížená",N379,0)</f>
        <v>0</v>
      </c>
      <c r="BG379" s="143">
        <f>IF(U379="zákl. přenesená",N379,0)</f>
        <v>0</v>
      </c>
      <c r="BH379" s="143">
        <f>IF(U379="sníž. přenesená",N379,0)</f>
        <v>0</v>
      </c>
      <c r="BI379" s="143">
        <f>IF(U379="nulová",N379,0)</f>
        <v>0</v>
      </c>
      <c r="BJ379" s="8" t="s">
        <v>75</v>
      </c>
      <c r="BK379" s="143">
        <f>ROUND(L379*K379,2)</f>
        <v>0</v>
      </c>
      <c r="BL379" s="8" t="s">
        <v>353</v>
      </c>
      <c r="BM379" s="8" t="s">
        <v>524</v>
      </c>
    </row>
    <row r="380" spans="2:65" s="122" customFormat="1" ht="22.5" customHeight="1">
      <c r="B380" s="123"/>
      <c r="C380" s="124"/>
      <c r="D380" s="133" t="s">
        <v>113</v>
      </c>
      <c r="E380" s="133"/>
      <c r="F380" s="133"/>
      <c r="G380" s="133"/>
      <c r="H380" s="133"/>
      <c r="I380" s="133"/>
      <c r="J380" s="133"/>
      <c r="K380" s="133"/>
      <c r="L380" s="133"/>
      <c r="M380" s="133"/>
      <c r="N380" s="350">
        <f>SUM(N381:Q412)</f>
        <v>0</v>
      </c>
      <c r="O380" s="350"/>
      <c r="P380" s="350"/>
      <c r="Q380" s="350"/>
      <c r="R380" s="126"/>
      <c r="T380" s="127"/>
      <c r="U380" s="124"/>
      <c r="V380" s="124"/>
      <c r="W380" s="128">
        <f>SUM(W381:W412)</f>
        <v>370.34245500000009</v>
      </c>
      <c r="X380" s="124"/>
      <c r="Y380" s="128">
        <f>SUM(Y381:Y412)</f>
        <v>12.68759264</v>
      </c>
      <c r="Z380" s="124"/>
      <c r="AA380" s="129">
        <f>SUM(AA381:AA412)</f>
        <v>9.4796009399999992</v>
      </c>
      <c r="AR380" s="130" t="s">
        <v>86</v>
      </c>
      <c r="AT380" s="131" t="s">
        <v>68</v>
      </c>
      <c r="AU380" s="131" t="s">
        <v>75</v>
      </c>
      <c r="AY380" s="130" t="s">
        <v>135</v>
      </c>
      <c r="BK380" s="132">
        <f>SUM(BK381:BK412)</f>
        <v>0</v>
      </c>
    </row>
    <row r="381" spans="2:65" s="22" customFormat="1" ht="31.5" customHeight="1">
      <c r="B381" s="134"/>
      <c r="C381" s="186">
        <v>106</v>
      </c>
      <c r="D381" s="135" t="s">
        <v>136</v>
      </c>
      <c r="E381" s="136" t="s">
        <v>525</v>
      </c>
      <c r="F381" s="347" t="s">
        <v>526</v>
      </c>
      <c r="G381" s="347"/>
      <c r="H381" s="347"/>
      <c r="I381" s="347"/>
      <c r="J381" s="137" t="s">
        <v>139</v>
      </c>
      <c r="K381" s="138">
        <v>123.506</v>
      </c>
      <c r="L381" s="348"/>
      <c r="M381" s="348"/>
      <c r="N381" s="348">
        <f>ROUND(L381*K381,2)</f>
        <v>0</v>
      </c>
      <c r="O381" s="348"/>
      <c r="P381" s="348"/>
      <c r="Q381" s="348"/>
      <c r="R381" s="139"/>
      <c r="T381" s="140"/>
      <c r="U381" s="33" t="s">
        <v>34</v>
      </c>
      <c r="V381" s="141">
        <v>0.30499999999999999</v>
      </c>
      <c r="W381" s="141">
        <f>V381*K381</f>
        <v>37.669330000000002</v>
      </c>
      <c r="X381" s="141">
        <v>0</v>
      </c>
      <c r="Y381" s="141">
        <f>X381*K381</f>
        <v>0</v>
      </c>
      <c r="Z381" s="141">
        <v>7.5190000000000007E-2</v>
      </c>
      <c r="AA381" s="142">
        <f>Z381*K381</f>
        <v>9.28641614</v>
      </c>
      <c r="AR381" s="8" t="s">
        <v>353</v>
      </c>
      <c r="AT381" s="8" t="s">
        <v>136</v>
      </c>
      <c r="AU381" s="8" t="s">
        <v>86</v>
      </c>
      <c r="AY381" s="8" t="s">
        <v>135</v>
      </c>
      <c r="BE381" s="143">
        <f>IF(U381="základní",N381,0)</f>
        <v>0</v>
      </c>
      <c r="BF381" s="143">
        <f>IF(U381="snížená",N381,0)</f>
        <v>0</v>
      </c>
      <c r="BG381" s="143">
        <f>IF(U381="zákl. přenesená",N381,0)</f>
        <v>0</v>
      </c>
      <c r="BH381" s="143">
        <f>IF(U381="sníž. přenesená",N381,0)</f>
        <v>0</v>
      </c>
      <c r="BI381" s="143">
        <f>IF(U381="nulová",N381,0)</f>
        <v>0</v>
      </c>
      <c r="BJ381" s="8" t="s">
        <v>75</v>
      </c>
      <c r="BK381" s="143">
        <f>ROUND(L381*K381,2)</f>
        <v>0</v>
      </c>
      <c r="BL381" s="8" t="s">
        <v>353</v>
      </c>
      <c r="BM381" s="8" t="s">
        <v>527</v>
      </c>
    </row>
    <row r="382" spans="2:65" s="151" customFormat="1" ht="16.5" customHeight="1">
      <c r="B382" s="152"/>
      <c r="C382" s="188"/>
      <c r="D382" s="153"/>
      <c r="E382" s="154"/>
      <c r="F382" s="351" t="s">
        <v>528</v>
      </c>
      <c r="G382" s="351"/>
      <c r="H382" s="351"/>
      <c r="I382" s="351"/>
      <c r="J382" s="153"/>
      <c r="K382" s="155">
        <v>123.506</v>
      </c>
      <c r="L382" s="153"/>
      <c r="M382" s="153"/>
      <c r="N382" s="153"/>
      <c r="O382" s="153"/>
      <c r="P382" s="153"/>
      <c r="Q382" s="153"/>
      <c r="R382" s="156"/>
      <c r="T382" s="157"/>
      <c r="U382" s="153"/>
      <c r="V382" s="153"/>
      <c r="W382" s="153"/>
      <c r="X382" s="153"/>
      <c r="Y382" s="153"/>
      <c r="Z382" s="153"/>
      <c r="AA382" s="158"/>
      <c r="AT382" s="159" t="s">
        <v>148</v>
      </c>
      <c r="AU382" s="159" t="s">
        <v>86</v>
      </c>
      <c r="AV382" s="151" t="s">
        <v>86</v>
      </c>
      <c r="AW382" s="151" t="s">
        <v>27</v>
      </c>
      <c r="AX382" s="151" t="s">
        <v>75</v>
      </c>
      <c r="AY382" s="159" t="s">
        <v>135</v>
      </c>
    </row>
    <row r="383" spans="2:65" s="22" customFormat="1" ht="31.5" customHeight="1">
      <c r="B383" s="134"/>
      <c r="C383" s="186">
        <v>107</v>
      </c>
      <c r="D383" s="135" t="s">
        <v>136</v>
      </c>
      <c r="E383" s="136" t="s">
        <v>529</v>
      </c>
      <c r="F383" s="347" t="s">
        <v>530</v>
      </c>
      <c r="G383" s="347"/>
      <c r="H383" s="347"/>
      <c r="I383" s="347"/>
      <c r="J383" s="137" t="s">
        <v>139</v>
      </c>
      <c r="K383" s="138">
        <v>123.506</v>
      </c>
      <c r="L383" s="348"/>
      <c r="M383" s="348"/>
      <c r="N383" s="348">
        <f>ROUND(L383*K383,2)</f>
        <v>0</v>
      </c>
      <c r="O383" s="348"/>
      <c r="P383" s="348"/>
      <c r="Q383" s="348"/>
      <c r="R383" s="139"/>
      <c r="T383" s="140"/>
      <c r="U383" s="33" t="s">
        <v>34</v>
      </c>
      <c r="V383" s="141">
        <v>3.4000000000000002E-2</v>
      </c>
      <c r="W383" s="141">
        <f>V383*K383</f>
        <v>4.1992039999999999</v>
      </c>
      <c r="X383" s="141">
        <v>0</v>
      </c>
      <c r="Y383" s="141">
        <f>X383*K383</f>
        <v>0</v>
      </c>
      <c r="Z383" s="141">
        <v>0</v>
      </c>
      <c r="AA383" s="142">
        <f>Z383*K383</f>
        <v>0</v>
      </c>
      <c r="AR383" s="8" t="s">
        <v>353</v>
      </c>
      <c r="AT383" s="8" t="s">
        <v>136</v>
      </c>
      <c r="AU383" s="8" t="s">
        <v>86</v>
      </c>
      <c r="AY383" s="8" t="s">
        <v>135</v>
      </c>
      <c r="BE383" s="143">
        <f>IF(U383="základní",N383,0)</f>
        <v>0</v>
      </c>
      <c r="BF383" s="143">
        <f>IF(U383="snížená",N383,0)</f>
        <v>0</v>
      </c>
      <c r="BG383" s="143">
        <f>IF(U383="zákl. přenesená",N383,0)</f>
        <v>0</v>
      </c>
      <c r="BH383" s="143">
        <f>IF(U383="sníž. přenesená",N383,0)</f>
        <v>0</v>
      </c>
      <c r="BI383" s="143">
        <f>IF(U383="nulová",N383,0)</f>
        <v>0</v>
      </c>
      <c r="BJ383" s="8" t="s">
        <v>75</v>
      </c>
      <c r="BK383" s="143">
        <f>ROUND(L383*K383,2)</f>
        <v>0</v>
      </c>
      <c r="BL383" s="8" t="s">
        <v>353</v>
      </c>
      <c r="BM383" s="8" t="s">
        <v>531</v>
      </c>
    </row>
    <row r="384" spans="2:65" s="22" customFormat="1" ht="31.5" customHeight="1">
      <c r="B384" s="134"/>
      <c r="C384" s="186">
        <v>108</v>
      </c>
      <c r="D384" s="135" t="s">
        <v>136</v>
      </c>
      <c r="E384" s="136" t="s">
        <v>532</v>
      </c>
      <c r="F384" s="347" t="s">
        <v>533</v>
      </c>
      <c r="G384" s="347"/>
      <c r="H384" s="347"/>
      <c r="I384" s="347"/>
      <c r="J384" s="137" t="s">
        <v>210</v>
      </c>
      <c r="K384" s="138">
        <v>10.685</v>
      </c>
      <c r="L384" s="348"/>
      <c r="M384" s="348"/>
      <c r="N384" s="348">
        <f>ROUND(L384*K384,2)</f>
        <v>0</v>
      </c>
      <c r="O384" s="348"/>
      <c r="P384" s="348"/>
      <c r="Q384" s="348"/>
      <c r="R384" s="139"/>
      <c r="T384" s="140"/>
      <c r="U384" s="33" t="s">
        <v>34</v>
      </c>
      <c r="V384" s="141">
        <v>0.14899999999999999</v>
      </c>
      <c r="W384" s="141">
        <f>V384*K384</f>
        <v>1.5920650000000001</v>
      </c>
      <c r="X384" s="141">
        <v>0</v>
      </c>
      <c r="Y384" s="141">
        <f>X384*K384</f>
        <v>0</v>
      </c>
      <c r="Z384" s="141">
        <v>1.8079999999999999E-2</v>
      </c>
      <c r="AA384" s="142">
        <f>Z384*K384</f>
        <v>0.19318479999999999</v>
      </c>
      <c r="AR384" s="8" t="s">
        <v>353</v>
      </c>
      <c r="AT384" s="8" t="s">
        <v>136</v>
      </c>
      <c r="AU384" s="8" t="s">
        <v>86</v>
      </c>
      <c r="AY384" s="8" t="s">
        <v>135</v>
      </c>
      <c r="BE384" s="143">
        <f>IF(U384="základní",N384,0)</f>
        <v>0</v>
      </c>
      <c r="BF384" s="143">
        <f>IF(U384="snížená",N384,0)</f>
        <v>0</v>
      </c>
      <c r="BG384" s="143">
        <f>IF(U384="zákl. přenesená",N384,0)</f>
        <v>0</v>
      </c>
      <c r="BH384" s="143">
        <f>IF(U384="sníž. přenesená",N384,0)</f>
        <v>0</v>
      </c>
      <c r="BI384" s="143">
        <f>IF(U384="nulová",N384,0)</f>
        <v>0</v>
      </c>
      <c r="BJ384" s="8" t="s">
        <v>75</v>
      </c>
      <c r="BK384" s="143">
        <f>ROUND(L384*K384,2)</f>
        <v>0</v>
      </c>
      <c r="BL384" s="8" t="s">
        <v>353</v>
      </c>
      <c r="BM384" s="8" t="s">
        <v>534</v>
      </c>
    </row>
    <row r="385" spans="2:65" s="151" customFormat="1" ht="18.75" customHeight="1">
      <c r="B385" s="152"/>
      <c r="C385" s="188"/>
      <c r="D385" s="153"/>
      <c r="E385" s="154"/>
      <c r="F385" s="351" t="s">
        <v>535</v>
      </c>
      <c r="G385" s="351"/>
      <c r="H385" s="351"/>
      <c r="I385" s="351"/>
      <c r="J385" s="153"/>
      <c r="K385" s="155">
        <v>10.685</v>
      </c>
      <c r="L385" s="153"/>
      <c r="M385" s="153"/>
      <c r="N385" s="153"/>
      <c r="O385" s="153"/>
      <c r="P385" s="153"/>
      <c r="Q385" s="153"/>
      <c r="R385" s="156"/>
      <c r="T385" s="157"/>
      <c r="U385" s="153"/>
      <c r="V385" s="153"/>
      <c r="W385" s="153"/>
      <c r="X385" s="153"/>
      <c r="Y385" s="153"/>
      <c r="Z385" s="153"/>
      <c r="AA385" s="158"/>
      <c r="AT385" s="159" t="s">
        <v>148</v>
      </c>
      <c r="AU385" s="159" t="s">
        <v>86</v>
      </c>
      <c r="AV385" s="151" t="s">
        <v>86</v>
      </c>
      <c r="AW385" s="151" t="s">
        <v>27</v>
      </c>
      <c r="AX385" s="151" t="s">
        <v>75</v>
      </c>
      <c r="AY385" s="159" t="s">
        <v>135</v>
      </c>
    </row>
    <row r="386" spans="2:65" s="22" customFormat="1" ht="35.25" customHeight="1">
      <c r="B386" s="134"/>
      <c r="C386" s="186">
        <v>109</v>
      </c>
      <c r="D386" s="135" t="s">
        <v>136</v>
      </c>
      <c r="E386" s="136" t="s">
        <v>536</v>
      </c>
      <c r="F386" s="347" t="s">
        <v>537</v>
      </c>
      <c r="G386" s="347"/>
      <c r="H386" s="347"/>
      <c r="I386" s="347"/>
      <c r="J386" s="137" t="s">
        <v>210</v>
      </c>
      <c r="K386" s="138">
        <v>10.685</v>
      </c>
      <c r="L386" s="348"/>
      <c r="M386" s="348"/>
      <c r="N386" s="348">
        <f>ROUND(L386*K386,2)</f>
        <v>0</v>
      </c>
      <c r="O386" s="348"/>
      <c r="P386" s="348"/>
      <c r="Q386" s="348"/>
      <c r="R386" s="139"/>
      <c r="T386" s="140"/>
      <c r="U386" s="33" t="s">
        <v>34</v>
      </c>
      <c r="V386" s="141">
        <v>4.4999999999999998E-2</v>
      </c>
      <c r="W386" s="141">
        <f>V386*K386</f>
        <v>0.480825</v>
      </c>
      <c r="X386" s="141">
        <v>0</v>
      </c>
      <c r="Y386" s="141">
        <f>X386*K386</f>
        <v>0</v>
      </c>
      <c r="Z386" s="141">
        <v>0</v>
      </c>
      <c r="AA386" s="142">
        <f>Z386*K386</f>
        <v>0</v>
      </c>
      <c r="AR386" s="8" t="s">
        <v>353</v>
      </c>
      <c r="AT386" s="8" t="s">
        <v>136</v>
      </c>
      <c r="AU386" s="8" t="s">
        <v>86</v>
      </c>
      <c r="AY386" s="8" t="s">
        <v>135</v>
      </c>
      <c r="BE386" s="143">
        <f>IF(U386="základní",N386,0)</f>
        <v>0</v>
      </c>
      <c r="BF386" s="143">
        <f>IF(U386="snížená",N386,0)</f>
        <v>0</v>
      </c>
      <c r="BG386" s="143">
        <f>IF(U386="zákl. přenesená",N386,0)</f>
        <v>0</v>
      </c>
      <c r="BH386" s="143">
        <f>IF(U386="sníž. přenesená",N386,0)</f>
        <v>0</v>
      </c>
      <c r="BI386" s="143">
        <f>IF(U386="nulová",N386,0)</f>
        <v>0</v>
      </c>
      <c r="BJ386" s="8" t="s">
        <v>75</v>
      </c>
      <c r="BK386" s="143">
        <f>ROUND(L386*K386,2)</f>
        <v>0</v>
      </c>
      <c r="BL386" s="8" t="s">
        <v>353</v>
      </c>
      <c r="BM386" s="8" t="s">
        <v>538</v>
      </c>
    </row>
    <row r="387" spans="2:65" s="22" customFormat="1" ht="31.5" customHeight="1">
      <c r="B387" s="134"/>
      <c r="C387" s="186">
        <v>110</v>
      </c>
      <c r="D387" s="135" t="s">
        <v>136</v>
      </c>
      <c r="E387" s="136" t="s">
        <v>539</v>
      </c>
      <c r="F387" s="347" t="s">
        <v>540</v>
      </c>
      <c r="G387" s="347"/>
      <c r="H387" s="347"/>
      <c r="I387" s="347"/>
      <c r="J387" s="137" t="s">
        <v>139</v>
      </c>
      <c r="K387" s="138">
        <v>162.864</v>
      </c>
      <c r="L387" s="348"/>
      <c r="M387" s="348"/>
      <c r="N387" s="348">
        <f>ROUND(L387*K387,2)</f>
        <v>0</v>
      </c>
      <c r="O387" s="348"/>
      <c r="P387" s="348"/>
      <c r="Q387" s="348"/>
      <c r="R387" s="139"/>
      <c r="T387" s="140"/>
      <c r="U387" s="33" t="s">
        <v>34</v>
      </c>
      <c r="V387" s="141">
        <v>1.143</v>
      </c>
      <c r="W387" s="141">
        <f>V387*K387</f>
        <v>186.15355200000002</v>
      </c>
      <c r="X387" s="141">
        <v>7.4789999999999995E-2</v>
      </c>
      <c r="Y387" s="141">
        <f>X387*K387</f>
        <v>12.18059856</v>
      </c>
      <c r="Z387" s="141">
        <v>0</v>
      </c>
      <c r="AA387" s="142">
        <f>Z387*K387</f>
        <v>0</v>
      </c>
      <c r="AR387" s="8" t="s">
        <v>353</v>
      </c>
      <c r="AT387" s="8" t="s">
        <v>136</v>
      </c>
      <c r="AU387" s="8" t="s">
        <v>86</v>
      </c>
      <c r="AY387" s="8" t="s">
        <v>135</v>
      </c>
      <c r="BE387" s="143">
        <f>IF(U387="základní",N387,0)</f>
        <v>0</v>
      </c>
      <c r="BF387" s="143">
        <f>IF(U387="snížená",N387,0)</f>
        <v>0</v>
      </c>
      <c r="BG387" s="143">
        <f>IF(U387="zákl. přenesená",N387,0)</f>
        <v>0</v>
      </c>
      <c r="BH387" s="143">
        <f>IF(U387="sníž. přenesená",N387,0)</f>
        <v>0</v>
      </c>
      <c r="BI387" s="143">
        <f>IF(U387="nulová",N387,0)</f>
        <v>0</v>
      </c>
      <c r="BJ387" s="8" t="s">
        <v>75</v>
      </c>
      <c r="BK387" s="143">
        <f>ROUND(L387*K387,2)</f>
        <v>0</v>
      </c>
      <c r="BL387" s="8" t="s">
        <v>353</v>
      </c>
      <c r="BM387" s="8" t="s">
        <v>541</v>
      </c>
    </row>
    <row r="388" spans="2:65" s="160" customFormat="1" ht="15.75" customHeight="1">
      <c r="B388" s="161"/>
      <c r="C388" s="187"/>
      <c r="D388" s="162"/>
      <c r="E388" s="163"/>
      <c r="F388" s="352" t="s">
        <v>542</v>
      </c>
      <c r="G388" s="352"/>
      <c r="H388" s="352"/>
      <c r="I388" s="352"/>
      <c r="J388" s="162"/>
      <c r="K388" s="163"/>
      <c r="L388" s="162"/>
      <c r="M388" s="162"/>
      <c r="N388" s="162"/>
      <c r="O388" s="162"/>
      <c r="P388" s="162"/>
      <c r="Q388" s="162"/>
      <c r="R388" s="164"/>
      <c r="T388" s="165"/>
      <c r="U388" s="162"/>
      <c r="V388" s="162"/>
      <c r="W388" s="162"/>
      <c r="X388" s="162"/>
      <c r="Y388" s="162"/>
      <c r="Z388" s="162"/>
      <c r="AA388" s="166"/>
      <c r="AT388" s="167" t="s">
        <v>148</v>
      </c>
      <c r="AU388" s="167" t="s">
        <v>86</v>
      </c>
      <c r="AV388" s="160" t="s">
        <v>75</v>
      </c>
      <c r="AW388" s="160" t="s">
        <v>27</v>
      </c>
      <c r="AX388" s="160" t="s">
        <v>69</v>
      </c>
      <c r="AY388" s="167" t="s">
        <v>135</v>
      </c>
    </row>
    <row r="389" spans="2:65" s="151" customFormat="1" ht="15.75" customHeight="1">
      <c r="B389" s="152"/>
      <c r="C389" s="188"/>
      <c r="D389" s="153"/>
      <c r="E389" s="154"/>
      <c r="F389" s="353" t="s">
        <v>528</v>
      </c>
      <c r="G389" s="353"/>
      <c r="H389" s="353"/>
      <c r="I389" s="353"/>
      <c r="J389" s="153"/>
      <c r="K389" s="155">
        <v>123.506</v>
      </c>
      <c r="L389" s="153"/>
      <c r="M389" s="153"/>
      <c r="N389" s="153"/>
      <c r="O389" s="153"/>
      <c r="P389" s="153"/>
      <c r="Q389" s="153"/>
      <c r="R389" s="156"/>
      <c r="T389" s="157"/>
      <c r="U389" s="153"/>
      <c r="V389" s="153"/>
      <c r="W389" s="153"/>
      <c r="X389" s="153"/>
      <c r="Y389" s="153"/>
      <c r="Z389" s="153"/>
      <c r="AA389" s="158"/>
      <c r="AT389" s="159" t="s">
        <v>148</v>
      </c>
      <c r="AU389" s="159" t="s">
        <v>86</v>
      </c>
      <c r="AV389" s="151" t="s">
        <v>86</v>
      </c>
      <c r="AW389" s="151" t="s">
        <v>27</v>
      </c>
      <c r="AX389" s="151" t="s">
        <v>69</v>
      </c>
      <c r="AY389" s="159" t="s">
        <v>135</v>
      </c>
    </row>
    <row r="390" spans="2:65" s="160" customFormat="1" ht="15.75" customHeight="1">
      <c r="B390" s="161"/>
      <c r="C390" s="187"/>
      <c r="D390" s="162"/>
      <c r="E390" s="163"/>
      <c r="F390" s="357" t="s">
        <v>543</v>
      </c>
      <c r="G390" s="357"/>
      <c r="H390" s="357"/>
      <c r="I390" s="357"/>
      <c r="J390" s="162"/>
      <c r="K390" s="163"/>
      <c r="L390" s="162"/>
      <c r="M390" s="162"/>
      <c r="N390" s="162"/>
      <c r="O390" s="162"/>
      <c r="P390" s="162"/>
      <c r="Q390" s="162"/>
      <c r="R390" s="164"/>
      <c r="T390" s="165"/>
      <c r="U390" s="162"/>
      <c r="V390" s="162"/>
      <c r="W390" s="162"/>
      <c r="X390" s="162"/>
      <c r="Y390" s="162"/>
      <c r="Z390" s="162"/>
      <c r="AA390" s="166"/>
      <c r="AT390" s="167" t="s">
        <v>148</v>
      </c>
      <c r="AU390" s="167" t="s">
        <v>86</v>
      </c>
      <c r="AV390" s="160" t="s">
        <v>75</v>
      </c>
      <c r="AW390" s="160" t="s">
        <v>27</v>
      </c>
      <c r="AX390" s="160" t="s">
        <v>69</v>
      </c>
      <c r="AY390" s="167" t="s">
        <v>135</v>
      </c>
    </row>
    <row r="391" spans="2:65" s="151" customFormat="1" ht="15.75" customHeight="1">
      <c r="B391" s="152"/>
      <c r="C391" s="188"/>
      <c r="D391" s="153"/>
      <c r="E391" s="154"/>
      <c r="F391" s="353" t="s">
        <v>544</v>
      </c>
      <c r="G391" s="353"/>
      <c r="H391" s="353"/>
      <c r="I391" s="353"/>
      <c r="J391" s="153"/>
      <c r="K391" s="155">
        <v>39.357999999999997</v>
      </c>
      <c r="L391" s="153"/>
      <c r="M391" s="153"/>
      <c r="N391" s="153"/>
      <c r="O391" s="153"/>
      <c r="P391" s="153"/>
      <c r="Q391" s="153"/>
      <c r="R391" s="156"/>
      <c r="T391" s="157"/>
      <c r="U391" s="153"/>
      <c r="V391" s="153"/>
      <c r="W391" s="153"/>
      <c r="X391" s="153"/>
      <c r="Y391" s="153"/>
      <c r="Z391" s="153"/>
      <c r="AA391" s="158"/>
      <c r="AT391" s="159" t="s">
        <v>148</v>
      </c>
      <c r="AU391" s="159" t="s">
        <v>86</v>
      </c>
      <c r="AV391" s="151" t="s">
        <v>86</v>
      </c>
      <c r="AW391" s="151" t="s">
        <v>27</v>
      </c>
      <c r="AX391" s="151" t="s">
        <v>69</v>
      </c>
      <c r="AY391" s="159" t="s">
        <v>135</v>
      </c>
    </row>
    <row r="392" spans="2:65" s="170" customFormat="1" ht="15.75" customHeight="1">
      <c r="B392" s="171"/>
      <c r="C392" s="172"/>
      <c r="D392" s="172"/>
      <c r="E392" s="173"/>
      <c r="F392" s="354" t="s">
        <v>198</v>
      </c>
      <c r="G392" s="354"/>
      <c r="H392" s="354"/>
      <c r="I392" s="354"/>
      <c r="J392" s="172"/>
      <c r="K392" s="174">
        <v>162.864</v>
      </c>
      <c r="L392" s="172"/>
      <c r="M392" s="172"/>
      <c r="N392" s="172"/>
      <c r="O392" s="172"/>
      <c r="P392" s="172"/>
      <c r="Q392" s="172"/>
      <c r="R392" s="175"/>
      <c r="T392" s="176"/>
      <c r="U392" s="172"/>
      <c r="V392" s="172"/>
      <c r="W392" s="172"/>
      <c r="X392" s="172"/>
      <c r="Y392" s="172"/>
      <c r="Z392" s="172"/>
      <c r="AA392" s="177"/>
      <c r="AT392" s="178" t="s">
        <v>148</v>
      </c>
      <c r="AU392" s="178" t="s">
        <v>86</v>
      </c>
      <c r="AV392" s="170" t="s">
        <v>140</v>
      </c>
      <c r="AW392" s="170" t="s">
        <v>27</v>
      </c>
      <c r="AX392" s="170" t="s">
        <v>75</v>
      </c>
      <c r="AY392" s="178" t="s">
        <v>135</v>
      </c>
    </row>
    <row r="393" spans="2:65" s="22" customFormat="1" ht="31.5" customHeight="1">
      <c r="B393" s="134"/>
      <c r="C393" s="186">
        <v>111</v>
      </c>
      <c r="D393" s="135" t="s">
        <v>136</v>
      </c>
      <c r="E393" s="136" t="s">
        <v>545</v>
      </c>
      <c r="F393" s="347" t="s">
        <v>546</v>
      </c>
      <c r="G393" s="347"/>
      <c r="H393" s="347"/>
      <c r="I393" s="347"/>
      <c r="J393" s="137" t="s">
        <v>210</v>
      </c>
      <c r="K393" s="138">
        <v>30.456</v>
      </c>
      <c r="L393" s="348"/>
      <c r="M393" s="348"/>
      <c r="N393" s="348">
        <f>ROUND(L393*K393,2)</f>
        <v>0</v>
      </c>
      <c r="O393" s="348"/>
      <c r="P393" s="348"/>
      <c r="Q393" s="348"/>
      <c r="R393" s="139"/>
      <c r="T393" s="140"/>
      <c r="U393" s="33" t="s">
        <v>34</v>
      </c>
      <c r="V393" s="141">
        <v>2.367</v>
      </c>
      <c r="W393" s="141">
        <f>V393*K393</f>
        <v>72.089352000000005</v>
      </c>
      <c r="X393" s="141">
        <v>1.304E-2</v>
      </c>
      <c r="Y393" s="141">
        <f>X393*K393</f>
        <v>0.39714623999999998</v>
      </c>
      <c r="Z393" s="141">
        <v>0</v>
      </c>
      <c r="AA393" s="142">
        <f>Z393*K393</f>
        <v>0</v>
      </c>
      <c r="AR393" s="8" t="s">
        <v>353</v>
      </c>
      <c r="AT393" s="8" t="s">
        <v>136</v>
      </c>
      <c r="AU393" s="8" t="s">
        <v>86</v>
      </c>
      <c r="AY393" s="8" t="s">
        <v>135</v>
      </c>
      <c r="BE393" s="143">
        <f>IF(U393="základní",N393,0)</f>
        <v>0</v>
      </c>
      <c r="BF393" s="143">
        <f>IF(U393="snížená",N393,0)</f>
        <v>0</v>
      </c>
      <c r="BG393" s="143">
        <f>IF(U393="zákl. přenesená",N393,0)</f>
        <v>0</v>
      </c>
      <c r="BH393" s="143">
        <f>IF(U393="sníž. přenesená",N393,0)</f>
        <v>0</v>
      </c>
      <c r="BI393" s="143">
        <f>IF(U393="nulová",N393,0)</f>
        <v>0</v>
      </c>
      <c r="BJ393" s="8" t="s">
        <v>75</v>
      </c>
      <c r="BK393" s="143">
        <f>ROUND(L393*K393,2)</f>
        <v>0</v>
      </c>
      <c r="BL393" s="8" t="s">
        <v>353</v>
      </c>
      <c r="BM393" s="8" t="s">
        <v>547</v>
      </c>
    </row>
    <row r="394" spans="2:65" s="160" customFormat="1" ht="15.75" customHeight="1">
      <c r="B394" s="161"/>
      <c r="C394" s="187"/>
      <c r="D394" s="162"/>
      <c r="E394" s="163"/>
      <c r="F394" s="352" t="s">
        <v>548</v>
      </c>
      <c r="G394" s="352"/>
      <c r="H394" s="352"/>
      <c r="I394" s="352"/>
      <c r="J394" s="162"/>
      <c r="K394" s="163"/>
      <c r="L394" s="162"/>
      <c r="M394" s="162"/>
      <c r="N394" s="162"/>
      <c r="O394" s="162"/>
      <c r="P394" s="162"/>
      <c r="Q394" s="162"/>
      <c r="R394" s="164"/>
      <c r="T394" s="165"/>
      <c r="U394" s="162"/>
      <c r="V394" s="162"/>
      <c r="W394" s="162"/>
      <c r="X394" s="162"/>
      <c r="Y394" s="162"/>
      <c r="Z394" s="162"/>
      <c r="AA394" s="166"/>
      <c r="AT394" s="167" t="s">
        <v>148</v>
      </c>
      <c r="AU394" s="167" t="s">
        <v>86</v>
      </c>
      <c r="AV394" s="160" t="s">
        <v>75</v>
      </c>
      <c r="AW394" s="160" t="s">
        <v>27</v>
      </c>
      <c r="AX394" s="160" t="s">
        <v>69</v>
      </c>
      <c r="AY394" s="167" t="s">
        <v>135</v>
      </c>
    </row>
    <row r="395" spans="2:65" s="151" customFormat="1" ht="15.75" customHeight="1">
      <c r="B395" s="152"/>
      <c r="C395" s="188"/>
      <c r="D395" s="153"/>
      <c r="E395" s="154"/>
      <c r="F395" s="353" t="s">
        <v>490</v>
      </c>
      <c r="G395" s="353"/>
      <c r="H395" s="353"/>
      <c r="I395" s="353"/>
      <c r="J395" s="153"/>
      <c r="K395" s="155">
        <v>23.096</v>
      </c>
      <c r="L395" s="153"/>
      <c r="M395" s="153"/>
      <c r="N395" s="153"/>
      <c r="O395" s="153"/>
      <c r="P395" s="153"/>
      <c r="Q395" s="153"/>
      <c r="R395" s="156"/>
      <c r="T395" s="157"/>
      <c r="U395" s="153"/>
      <c r="V395" s="153"/>
      <c r="W395" s="153"/>
      <c r="X395" s="153"/>
      <c r="Y395" s="153"/>
      <c r="Z395" s="153"/>
      <c r="AA395" s="158"/>
      <c r="AT395" s="159" t="s">
        <v>148</v>
      </c>
      <c r="AU395" s="159" t="s">
        <v>86</v>
      </c>
      <c r="AV395" s="151" t="s">
        <v>86</v>
      </c>
      <c r="AW395" s="151" t="s">
        <v>27</v>
      </c>
      <c r="AX395" s="151" t="s">
        <v>69</v>
      </c>
      <c r="AY395" s="159" t="s">
        <v>135</v>
      </c>
    </row>
    <row r="396" spans="2:65" s="160" customFormat="1" ht="15.75" customHeight="1">
      <c r="B396" s="161"/>
      <c r="C396" s="162"/>
      <c r="D396" s="162"/>
      <c r="E396" s="163"/>
      <c r="F396" s="357" t="s">
        <v>254</v>
      </c>
      <c r="G396" s="357"/>
      <c r="H396" s="357"/>
      <c r="I396" s="357"/>
      <c r="J396" s="162"/>
      <c r="K396" s="163"/>
      <c r="L396" s="162"/>
      <c r="M396" s="162"/>
      <c r="N396" s="162"/>
      <c r="O396" s="162"/>
      <c r="P396" s="162"/>
      <c r="Q396" s="162"/>
      <c r="R396" s="164"/>
      <c r="T396" s="165"/>
      <c r="U396" s="162"/>
      <c r="V396" s="162"/>
      <c r="W396" s="162"/>
      <c r="X396" s="162"/>
      <c r="Y396" s="162"/>
      <c r="Z396" s="162"/>
      <c r="AA396" s="166"/>
      <c r="AT396" s="167" t="s">
        <v>148</v>
      </c>
      <c r="AU396" s="167" t="s">
        <v>86</v>
      </c>
      <c r="AV396" s="160" t="s">
        <v>75</v>
      </c>
      <c r="AW396" s="160" t="s">
        <v>27</v>
      </c>
      <c r="AX396" s="160" t="s">
        <v>69</v>
      </c>
      <c r="AY396" s="167" t="s">
        <v>135</v>
      </c>
    </row>
    <row r="397" spans="2:65" s="151" customFormat="1" ht="15.75" customHeight="1">
      <c r="B397" s="152"/>
      <c r="C397" s="188"/>
      <c r="D397" s="153"/>
      <c r="E397" s="154"/>
      <c r="F397" s="353" t="s">
        <v>549</v>
      </c>
      <c r="G397" s="353"/>
      <c r="H397" s="353"/>
      <c r="I397" s="353"/>
      <c r="J397" s="153"/>
      <c r="K397" s="155">
        <v>7.36</v>
      </c>
      <c r="L397" s="153"/>
      <c r="M397" s="153"/>
      <c r="N397" s="153"/>
      <c r="O397" s="153"/>
      <c r="P397" s="153"/>
      <c r="Q397" s="153"/>
      <c r="R397" s="156"/>
      <c r="T397" s="157"/>
      <c r="U397" s="153"/>
      <c r="V397" s="153"/>
      <c r="W397" s="153"/>
      <c r="X397" s="153"/>
      <c r="Y397" s="153"/>
      <c r="Z397" s="153"/>
      <c r="AA397" s="158"/>
      <c r="AT397" s="159" t="s">
        <v>148</v>
      </c>
      <c r="AU397" s="159" t="s">
        <v>86</v>
      </c>
      <c r="AV397" s="151" t="s">
        <v>86</v>
      </c>
      <c r="AW397" s="151" t="s">
        <v>27</v>
      </c>
      <c r="AX397" s="151" t="s">
        <v>69</v>
      </c>
      <c r="AY397" s="159" t="s">
        <v>135</v>
      </c>
    </row>
    <row r="398" spans="2:65" s="170" customFormat="1" ht="15.75" customHeight="1">
      <c r="B398" s="171"/>
      <c r="C398" s="172"/>
      <c r="D398" s="172"/>
      <c r="E398" s="173"/>
      <c r="F398" s="354" t="s">
        <v>198</v>
      </c>
      <c r="G398" s="354"/>
      <c r="H398" s="354"/>
      <c r="I398" s="354"/>
      <c r="J398" s="172"/>
      <c r="K398" s="174">
        <v>30.456</v>
      </c>
      <c r="L398" s="172"/>
      <c r="M398" s="172"/>
      <c r="N398" s="172"/>
      <c r="O398" s="172"/>
      <c r="P398" s="172"/>
      <c r="Q398" s="172"/>
      <c r="R398" s="175"/>
      <c r="T398" s="176"/>
      <c r="U398" s="172"/>
      <c r="V398" s="172"/>
      <c r="W398" s="172"/>
      <c r="X398" s="172"/>
      <c r="Y398" s="172"/>
      <c r="Z398" s="172"/>
      <c r="AA398" s="177"/>
      <c r="AT398" s="178" t="s">
        <v>148</v>
      </c>
      <c r="AU398" s="178" t="s">
        <v>86</v>
      </c>
      <c r="AV398" s="170" t="s">
        <v>140</v>
      </c>
      <c r="AW398" s="170" t="s">
        <v>27</v>
      </c>
      <c r="AX398" s="170" t="s">
        <v>75</v>
      </c>
      <c r="AY398" s="178" t="s">
        <v>135</v>
      </c>
    </row>
    <row r="399" spans="2:65" s="22" customFormat="1" ht="31.5" customHeight="1">
      <c r="B399" s="134"/>
      <c r="C399" s="186">
        <v>112</v>
      </c>
      <c r="D399" s="135" t="s">
        <v>136</v>
      </c>
      <c r="E399" s="136" t="s">
        <v>550</v>
      </c>
      <c r="F399" s="347" t="s">
        <v>551</v>
      </c>
      <c r="G399" s="347"/>
      <c r="H399" s="347"/>
      <c r="I399" s="347"/>
      <c r="J399" s="137" t="s">
        <v>210</v>
      </c>
      <c r="K399" s="138">
        <v>10.685</v>
      </c>
      <c r="L399" s="348"/>
      <c r="M399" s="348"/>
      <c r="N399" s="348">
        <f>ROUND(L399*K399,2)</f>
        <v>0</v>
      </c>
      <c r="O399" s="348"/>
      <c r="P399" s="348"/>
      <c r="Q399" s="348"/>
      <c r="R399" s="139"/>
      <c r="T399" s="140"/>
      <c r="U399" s="33" t="s">
        <v>34</v>
      </c>
      <c r="V399" s="141">
        <v>0.81899999999999995</v>
      </c>
      <c r="W399" s="141">
        <f>V399*K399</f>
        <v>8.7510150000000007</v>
      </c>
      <c r="X399" s="141">
        <v>7.5700000000000003E-3</v>
      </c>
      <c r="Y399" s="141">
        <f>X399*K399</f>
        <v>8.0885450000000012E-2</v>
      </c>
      <c r="Z399" s="141">
        <v>0</v>
      </c>
      <c r="AA399" s="142">
        <f>Z399*K399</f>
        <v>0</v>
      </c>
      <c r="AR399" s="8" t="s">
        <v>353</v>
      </c>
      <c r="AT399" s="8" t="s">
        <v>136</v>
      </c>
      <c r="AU399" s="8" t="s">
        <v>86</v>
      </c>
      <c r="AY399" s="8" t="s">
        <v>135</v>
      </c>
      <c r="BE399" s="143">
        <f>IF(U399="základní",N399,0)</f>
        <v>0</v>
      </c>
      <c r="BF399" s="143">
        <f>IF(U399="snížená",N399,0)</f>
        <v>0</v>
      </c>
      <c r="BG399" s="143">
        <f>IF(U399="zákl. přenesená",N399,0)</f>
        <v>0</v>
      </c>
      <c r="BH399" s="143">
        <f>IF(U399="sníž. přenesená",N399,0)</f>
        <v>0</v>
      </c>
      <c r="BI399" s="143">
        <f>IF(U399="nulová",N399,0)</f>
        <v>0</v>
      </c>
      <c r="BJ399" s="8" t="s">
        <v>75</v>
      </c>
      <c r="BK399" s="143">
        <f>ROUND(L399*K399,2)</f>
        <v>0</v>
      </c>
      <c r="BL399" s="8" t="s">
        <v>353</v>
      </c>
      <c r="BM399" s="8" t="s">
        <v>552</v>
      </c>
    </row>
    <row r="400" spans="2:65" s="151" customFormat="1" ht="15.75" customHeight="1">
      <c r="B400" s="152"/>
      <c r="C400" s="188"/>
      <c r="D400" s="153"/>
      <c r="E400" s="154"/>
      <c r="F400" s="351" t="s">
        <v>535</v>
      </c>
      <c r="G400" s="351"/>
      <c r="H400" s="351"/>
      <c r="I400" s="351"/>
      <c r="J400" s="153"/>
      <c r="K400" s="155">
        <v>10.685</v>
      </c>
      <c r="L400" s="153"/>
      <c r="M400" s="153"/>
      <c r="N400" s="153"/>
      <c r="O400" s="153"/>
      <c r="P400" s="153"/>
      <c r="Q400" s="153"/>
      <c r="R400" s="156"/>
      <c r="T400" s="157"/>
      <c r="U400" s="153"/>
      <c r="V400" s="153"/>
      <c r="W400" s="153"/>
      <c r="X400" s="153"/>
      <c r="Y400" s="153"/>
      <c r="Z400" s="153"/>
      <c r="AA400" s="158"/>
      <c r="AT400" s="159" t="s">
        <v>148</v>
      </c>
      <c r="AU400" s="159" t="s">
        <v>86</v>
      </c>
      <c r="AV400" s="151" t="s">
        <v>86</v>
      </c>
      <c r="AW400" s="151" t="s">
        <v>27</v>
      </c>
      <c r="AX400" s="151" t="s">
        <v>75</v>
      </c>
      <c r="AY400" s="159" t="s">
        <v>135</v>
      </c>
    </row>
    <row r="401" spans="2:65" s="22" customFormat="1" ht="22.5" customHeight="1">
      <c r="B401" s="134"/>
      <c r="C401" s="186">
        <v>113</v>
      </c>
      <c r="D401" s="135" t="s">
        <v>136</v>
      </c>
      <c r="E401" s="136" t="s">
        <v>553</v>
      </c>
      <c r="F401" s="347" t="s">
        <v>554</v>
      </c>
      <c r="G401" s="347"/>
      <c r="H401" s="347"/>
      <c r="I401" s="347"/>
      <c r="J401" s="137" t="s">
        <v>139</v>
      </c>
      <c r="K401" s="138">
        <v>123.506</v>
      </c>
      <c r="L401" s="348"/>
      <c r="M401" s="348"/>
      <c r="N401" s="348">
        <f>ROUND(L401*K401,2)</f>
        <v>0</v>
      </c>
      <c r="O401" s="348"/>
      <c r="P401" s="348"/>
      <c r="Q401" s="348"/>
      <c r="R401" s="139"/>
      <c r="T401" s="140"/>
      <c r="U401" s="33" t="s">
        <v>34</v>
      </c>
      <c r="V401" s="141">
        <v>0.11</v>
      </c>
      <c r="W401" s="141">
        <f>V401*K401</f>
        <v>13.585660000000001</v>
      </c>
      <c r="X401" s="141">
        <v>0</v>
      </c>
      <c r="Y401" s="141">
        <f>X401*K401</f>
        <v>0</v>
      </c>
      <c r="Z401" s="141">
        <v>0</v>
      </c>
      <c r="AA401" s="142">
        <f>Z401*K401</f>
        <v>0</v>
      </c>
      <c r="AR401" s="8" t="s">
        <v>353</v>
      </c>
      <c r="AT401" s="8" t="s">
        <v>136</v>
      </c>
      <c r="AU401" s="8" t="s">
        <v>86</v>
      </c>
      <c r="AY401" s="8" t="s">
        <v>135</v>
      </c>
      <c r="BE401" s="143">
        <f>IF(U401="základní",N401,0)</f>
        <v>0</v>
      </c>
      <c r="BF401" s="143">
        <f>IF(U401="snížená",N401,0)</f>
        <v>0</v>
      </c>
      <c r="BG401" s="143">
        <f>IF(U401="zákl. přenesená",N401,0)</f>
        <v>0</v>
      </c>
      <c r="BH401" s="143">
        <f>IF(U401="sníž. přenesená",N401,0)</f>
        <v>0</v>
      </c>
      <c r="BI401" s="143">
        <f>IF(U401="nulová",N401,0)</f>
        <v>0</v>
      </c>
      <c r="BJ401" s="8" t="s">
        <v>75</v>
      </c>
      <c r="BK401" s="143">
        <f>ROUND(L401*K401,2)</f>
        <v>0</v>
      </c>
      <c r="BL401" s="8" t="s">
        <v>353</v>
      </c>
      <c r="BM401" s="8" t="s">
        <v>555</v>
      </c>
    </row>
    <row r="402" spans="2:65" s="160" customFormat="1" ht="17.25" customHeight="1">
      <c r="B402" s="161"/>
      <c r="C402" s="162"/>
      <c r="D402" s="162"/>
      <c r="E402" s="163"/>
      <c r="F402" s="352" t="s">
        <v>542</v>
      </c>
      <c r="G402" s="352"/>
      <c r="H402" s="352"/>
      <c r="I402" s="352"/>
      <c r="J402" s="162"/>
      <c r="K402" s="163"/>
      <c r="L402" s="162"/>
      <c r="M402" s="162"/>
      <c r="N402" s="162"/>
      <c r="O402" s="162"/>
      <c r="P402" s="162"/>
      <c r="Q402" s="162"/>
      <c r="R402" s="164"/>
      <c r="T402" s="165"/>
      <c r="U402" s="162"/>
      <c r="V402" s="162"/>
      <c r="W402" s="162"/>
      <c r="X402" s="162"/>
      <c r="Y402" s="162"/>
      <c r="Z402" s="162"/>
      <c r="AA402" s="166"/>
      <c r="AT402" s="167" t="s">
        <v>148</v>
      </c>
      <c r="AU402" s="167" t="s">
        <v>86</v>
      </c>
      <c r="AV402" s="160" t="s">
        <v>75</v>
      </c>
      <c r="AW402" s="160" t="s">
        <v>27</v>
      </c>
      <c r="AX402" s="160" t="s">
        <v>69</v>
      </c>
      <c r="AY402" s="167" t="s">
        <v>135</v>
      </c>
    </row>
    <row r="403" spans="2:65" s="151" customFormat="1" ht="15" customHeight="1">
      <c r="B403" s="152"/>
      <c r="C403" s="188"/>
      <c r="D403" s="153"/>
      <c r="E403" s="154"/>
      <c r="F403" s="353" t="s">
        <v>528</v>
      </c>
      <c r="G403" s="353"/>
      <c r="H403" s="353"/>
      <c r="I403" s="353"/>
      <c r="J403" s="153"/>
      <c r="K403" s="155">
        <v>123.506</v>
      </c>
      <c r="L403" s="153"/>
      <c r="M403" s="153"/>
      <c r="N403" s="153"/>
      <c r="O403" s="153"/>
      <c r="P403" s="153"/>
      <c r="Q403" s="153"/>
      <c r="R403" s="156"/>
      <c r="T403" s="157"/>
      <c r="U403" s="153"/>
      <c r="V403" s="153"/>
      <c r="W403" s="153"/>
      <c r="X403" s="153"/>
      <c r="Y403" s="153"/>
      <c r="Z403" s="153"/>
      <c r="AA403" s="158"/>
      <c r="AT403" s="159" t="s">
        <v>148</v>
      </c>
      <c r="AU403" s="159" t="s">
        <v>86</v>
      </c>
      <c r="AV403" s="151" t="s">
        <v>86</v>
      </c>
      <c r="AW403" s="151" t="s">
        <v>27</v>
      </c>
      <c r="AX403" s="151" t="s">
        <v>75</v>
      </c>
      <c r="AY403" s="159" t="s">
        <v>135</v>
      </c>
    </row>
    <row r="404" spans="2:65" s="22" customFormat="1" ht="44.25" customHeight="1">
      <c r="B404" s="134"/>
      <c r="C404" s="186">
        <v>114</v>
      </c>
      <c r="D404" s="135" t="s">
        <v>136</v>
      </c>
      <c r="E404" s="136" t="s">
        <v>556</v>
      </c>
      <c r="F404" s="347" t="s">
        <v>557</v>
      </c>
      <c r="G404" s="347"/>
      <c r="H404" s="347"/>
      <c r="I404" s="347"/>
      <c r="J404" s="137" t="s">
        <v>139</v>
      </c>
      <c r="K404" s="138">
        <v>162.71100000000001</v>
      </c>
      <c r="L404" s="348"/>
      <c r="M404" s="348"/>
      <c r="N404" s="348">
        <f>ROUND(L404*K404,2)</f>
        <v>0</v>
      </c>
      <c r="O404" s="348"/>
      <c r="P404" s="348"/>
      <c r="Q404" s="348"/>
      <c r="R404" s="139"/>
      <c r="T404" s="140"/>
      <c r="U404" s="33" t="s">
        <v>34</v>
      </c>
      <c r="V404" s="141">
        <v>0.1</v>
      </c>
      <c r="W404" s="141">
        <f>V404*K404</f>
        <v>16.271100000000001</v>
      </c>
      <c r="X404" s="141">
        <v>1.0000000000000001E-5</v>
      </c>
      <c r="Y404" s="141">
        <f>X404*K404</f>
        <v>1.6271100000000002E-3</v>
      </c>
      <c r="Z404" s="141">
        <v>0</v>
      </c>
      <c r="AA404" s="142">
        <f>Z404*K404</f>
        <v>0</v>
      </c>
      <c r="AR404" s="8" t="s">
        <v>353</v>
      </c>
      <c r="AT404" s="8" t="s">
        <v>136</v>
      </c>
      <c r="AU404" s="8" t="s">
        <v>86</v>
      </c>
      <c r="AY404" s="8" t="s">
        <v>135</v>
      </c>
      <c r="BE404" s="143">
        <f>IF(U404="základní",N404,0)</f>
        <v>0</v>
      </c>
      <c r="BF404" s="143">
        <f>IF(U404="snížená",N404,0)</f>
        <v>0</v>
      </c>
      <c r="BG404" s="143">
        <f>IF(U404="zákl. přenesená",N404,0)</f>
        <v>0</v>
      </c>
      <c r="BH404" s="143">
        <f>IF(U404="sníž. přenesená",N404,0)</f>
        <v>0</v>
      </c>
      <c r="BI404" s="143">
        <f>IF(U404="nulová",N404,0)</f>
        <v>0</v>
      </c>
      <c r="BJ404" s="8" t="s">
        <v>75</v>
      </c>
      <c r="BK404" s="143">
        <f>ROUND(L404*K404,2)</f>
        <v>0</v>
      </c>
      <c r="BL404" s="8" t="s">
        <v>353</v>
      </c>
      <c r="BM404" s="8" t="s">
        <v>558</v>
      </c>
    </row>
    <row r="405" spans="2:65" s="160" customFormat="1" ht="15.75" customHeight="1">
      <c r="B405" s="161"/>
      <c r="C405" s="187"/>
      <c r="D405" s="162"/>
      <c r="E405" s="163"/>
      <c r="F405" s="352" t="s">
        <v>383</v>
      </c>
      <c r="G405" s="352"/>
      <c r="H405" s="352"/>
      <c r="I405" s="352"/>
      <c r="J405" s="162"/>
      <c r="K405" s="163"/>
      <c r="L405" s="162"/>
      <c r="M405" s="162"/>
      <c r="N405" s="162"/>
      <c r="O405" s="162"/>
      <c r="P405" s="162"/>
      <c r="Q405" s="162"/>
      <c r="R405" s="164"/>
      <c r="T405" s="165"/>
      <c r="U405" s="162"/>
      <c r="V405" s="162"/>
      <c r="W405" s="162"/>
      <c r="X405" s="162"/>
      <c r="Y405" s="162"/>
      <c r="Z405" s="162"/>
      <c r="AA405" s="166"/>
      <c r="AT405" s="167" t="s">
        <v>148</v>
      </c>
      <c r="AU405" s="167" t="s">
        <v>86</v>
      </c>
      <c r="AV405" s="160" t="s">
        <v>75</v>
      </c>
      <c r="AW405" s="160" t="s">
        <v>27</v>
      </c>
      <c r="AX405" s="160" t="s">
        <v>69</v>
      </c>
      <c r="AY405" s="167" t="s">
        <v>135</v>
      </c>
    </row>
    <row r="406" spans="2:65" s="151" customFormat="1" ht="15.75" customHeight="1">
      <c r="B406" s="152"/>
      <c r="C406" s="188"/>
      <c r="D406" s="153"/>
      <c r="E406" s="154"/>
      <c r="F406" s="353" t="s">
        <v>384</v>
      </c>
      <c r="G406" s="353"/>
      <c r="H406" s="353"/>
      <c r="I406" s="353"/>
      <c r="J406" s="153"/>
      <c r="K406" s="155">
        <v>123.39</v>
      </c>
      <c r="L406" s="153"/>
      <c r="M406" s="153"/>
      <c r="N406" s="153"/>
      <c r="O406" s="153"/>
      <c r="P406" s="153"/>
      <c r="Q406" s="153"/>
      <c r="R406" s="156"/>
      <c r="T406" s="157"/>
      <c r="U406" s="153"/>
      <c r="V406" s="153"/>
      <c r="W406" s="153"/>
      <c r="X406" s="153"/>
      <c r="Y406" s="153"/>
      <c r="Z406" s="153"/>
      <c r="AA406" s="158"/>
      <c r="AT406" s="159" t="s">
        <v>148</v>
      </c>
      <c r="AU406" s="159" t="s">
        <v>86</v>
      </c>
      <c r="AV406" s="151" t="s">
        <v>86</v>
      </c>
      <c r="AW406" s="151" t="s">
        <v>27</v>
      </c>
      <c r="AX406" s="151" t="s">
        <v>69</v>
      </c>
      <c r="AY406" s="159" t="s">
        <v>135</v>
      </c>
    </row>
    <row r="407" spans="2:65" s="160" customFormat="1" ht="15.75" customHeight="1">
      <c r="B407" s="161"/>
      <c r="C407" s="187"/>
      <c r="D407" s="162"/>
      <c r="E407" s="163"/>
      <c r="F407" s="357" t="s">
        <v>385</v>
      </c>
      <c r="G407" s="357"/>
      <c r="H407" s="357"/>
      <c r="I407" s="357"/>
      <c r="J407" s="162"/>
      <c r="K407" s="163"/>
      <c r="L407" s="162"/>
      <c r="M407" s="162"/>
      <c r="N407" s="162"/>
      <c r="O407" s="162"/>
      <c r="P407" s="162"/>
      <c r="Q407" s="162"/>
      <c r="R407" s="164"/>
      <c r="T407" s="165"/>
      <c r="U407" s="162"/>
      <c r="V407" s="162"/>
      <c r="W407" s="162"/>
      <c r="X407" s="162"/>
      <c r="Y407" s="162"/>
      <c r="Z407" s="162"/>
      <c r="AA407" s="166"/>
      <c r="AT407" s="167" t="s">
        <v>148</v>
      </c>
      <c r="AU407" s="167" t="s">
        <v>86</v>
      </c>
      <c r="AV407" s="160" t="s">
        <v>75</v>
      </c>
      <c r="AW407" s="160" t="s">
        <v>27</v>
      </c>
      <c r="AX407" s="160" t="s">
        <v>69</v>
      </c>
      <c r="AY407" s="167" t="s">
        <v>135</v>
      </c>
    </row>
    <row r="408" spans="2:65" s="151" customFormat="1" ht="15.75" customHeight="1">
      <c r="B408" s="152"/>
      <c r="C408" s="188"/>
      <c r="D408" s="153"/>
      <c r="E408" s="154"/>
      <c r="F408" s="353" t="s">
        <v>386</v>
      </c>
      <c r="G408" s="353"/>
      <c r="H408" s="353"/>
      <c r="I408" s="353"/>
      <c r="J408" s="153"/>
      <c r="K408" s="155">
        <v>39.320999999999998</v>
      </c>
      <c r="L408" s="153"/>
      <c r="M408" s="153"/>
      <c r="N408" s="153"/>
      <c r="O408" s="153"/>
      <c r="P408" s="153"/>
      <c r="Q408" s="153"/>
      <c r="R408" s="156"/>
      <c r="T408" s="157"/>
      <c r="U408" s="153"/>
      <c r="V408" s="153"/>
      <c r="W408" s="153"/>
      <c r="X408" s="153"/>
      <c r="Y408" s="153"/>
      <c r="Z408" s="153"/>
      <c r="AA408" s="158"/>
      <c r="AT408" s="159" t="s">
        <v>148</v>
      </c>
      <c r="AU408" s="159" t="s">
        <v>86</v>
      </c>
      <c r="AV408" s="151" t="s">
        <v>86</v>
      </c>
      <c r="AW408" s="151" t="s">
        <v>27</v>
      </c>
      <c r="AX408" s="151" t="s">
        <v>69</v>
      </c>
      <c r="AY408" s="159" t="s">
        <v>135</v>
      </c>
    </row>
    <row r="409" spans="2:65" s="170" customFormat="1" ht="15.75" customHeight="1">
      <c r="B409" s="171"/>
      <c r="C409" s="172"/>
      <c r="D409" s="172"/>
      <c r="E409" s="173"/>
      <c r="F409" s="354" t="s">
        <v>198</v>
      </c>
      <c r="G409" s="354"/>
      <c r="H409" s="354"/>
      <c r="I409" s="354"/>
      <c r="J409" s="172"/>
      <c r="K409" s="174">
        <v>162.71100000000001</v>
      </c>
      <c r="L409" s="172"/>
      <c r="M409" s="172"/>
      <c r="N409" s="172"/>
      <c r="O409" s="172"/>
      <c r="P409" s="172"/>
      <c r="Q409" s="172"/>
      <c r="R409" s="175"/>
      <c r="T409" s="176"/>
      <c r="U409" s="172"/>
      <c r="V409" s="172"/>
      <c r="W409" s="172"/>
      <c r="X409" s="172"/>
      <c r="Y409" s="172"/>
      <c r="Z409" s="172"/>
      <c r="AA409" s="177"/>
      <c r="AT409" s="178" t="s">
        <v>148</v>
      </c>
      <c r="AU409" s="178" t="s">
        <v>86</v>
      </c>
      <c r="AV409" s="170" t="s">
        <v>140</v>
      </c>
      <c r="AW409" s="170" t="s">
        <v>27</v>
      </c>
      <c r="AX409" s="170" t="s">
        <v>75</v>
      </c>
      <c r="AY409" s="178" t="s">
        <v>135</v>
      </c>
    </row>
    <row r="410" spans="2:65" s="22" customFormat="1" ht="24.75" customHeight="1">
      <c r="B410" s="134"/>
      <c r="C410" s="189">
        <v>115</v>
      </c>
      <c r="D410" s="179" t="s">
        <v>214</v>
      </c>
      <c r="E410" s="180" t="s">
        <v>559</v>
      </c>
      <c r="F410" s="355" t="s">
        <v>761</v>
      </c>
      <c r="G410" s="355"/>
      <c r="H410" s="355"/>
      <c r="I410" s="355"/>
      <c r="J410" s="181" t="s">
        <v>139</v>
      </c>
      <c r="K410" s="182">
        <v>195.25200000000001</v>
      </c>
      <c r="L410" s="356"/>
      <c r="M410" s="356"/>
      <c r="N410" s="356">
        <f>ROUND(L410*K410,2)</f>
        <v>0</v>
      </c>
      <c r="O410" s="356"/>
      <c r="P410" s="356"/>
      <c r="Q410" s="356"/>
      <c r="R410" s="139"/>
      <c r="T410" s="140"/>
      <c r="U410" s="33" t="s">
        <v>34</v>
      </c>
      <c r="V410" s="141">
        <v>0</v>
      </c>
      <c r="W410" s="141">
        <f>V410*K410</f>
        <v>0</v>
      </c>
      <c r="X410" s="141">
        <v>1.3999999999999999E-4</v>
      </c>
      <c r="Y410" s="141">
        <f>X410*K410</f>
        <v>2.733528E-2</v>
      </c>
      <c r="Z410" s="141">
        <v>0</v>
      </c>
      <c r="AA410" s="142">
        <f>Z410*K410</f>
        <v>0</v>
      </c>
      <c r="AR410" s="8" t="s">
        <v>357</v>
      </c>
      <c r="AT410" s="8" t="s">
        <v>214</v>
      </c>
      <c r="AU410" s="8" t="s">
        <v>86</v>
      </c>
      <c r="AY410" s="8" t="s">
        <v>135</v>
      </c>
      <c r="BE410" s="143">
        <f>IF(U410="základní",N410,0)</f>
        <v>0</v>
      </c>
      <c r="BF410" s="143">
        <f>IF(U410="snížená",N410,0)</f>
        <v>0</v>
      </c>
      <c r="BG410" s="143">
        <f>IF(U410="zákl. přenesená",N410,0)</f>
        <v>0</v>
      </c>
      <c r="BH410" s="143">
        <f>IF(U410="sníž. přenesená",N410,0)</f>
        <v>0</v>
      </c>
      <c r="BI410" s="143">
        <f>IF(U410="nulová",N410,0)</f>
        <v>0</v>
      </c>
      <c r="BJ410" s="8" t="s">
        <v>75</v>
      </c>
      <c r="BK410" s="143">
        <f>ROUND(L410*K410,2)</f>
        <v>0</v>
      </c>
      <c r="BL410" s="8" t="s">
        <v>353</v>
      </c>
      <c r="BM410" s="8" t="s">
        <v>560</v>
      </c>
    </row>
    <row r="411" spans="2:65" s="151" customFormat="1" ht="17.25" customHeight="1">
      <c r="B411" s="152"/>
      <c r="C411" s="153"/>
      <c r="D411" s="153"/>
      <c r="E411" s="154"/>
      <c r="F411" s="351" t="s">
        <v>389</v>
      </c>
      <c r="G411" s="351"/>
      <c r="H411" s="351"/>
      <c r="I411" s="351"/>
      <c r="J411" s="153"/>
      <c r="K411" s="155">
        <v>195.25200000000001</v>
      </c>
      <c r="L411" s="153"/>
      <c r="M411" s="153"/>
      <c r="N411" s="153"/>
      <c r="O411" s="153"/>
      <c r="P411" s="153"/>
      <c r="Q411" s="153"/>
      <c r="R411" s="156"/>
      <c r="T411" s="157"/>
      <c r="U411" s="153"/>
      <c r="V411" s="153"/>
      <c r="W411" s="153"/>
      <c r="X411" s="153"/>
      <c r="Y411" s="153"/>
      <c r="Z411" s="153"/>
      <c r="AA411" s="158"/>
      <c r="AT411" s="159" t="s">
        <v>148</v>
      </c>
      <c r="AU411" s="159" t="s">
        <v>86</v>
      </c>
      <c r="AV411" s="151" t="s">
        <v>86</v>
      </c>
      <c r="AW411" s="151" t="s">
        <v>27</v>
      </c>
      <c r="AX411" s="151" t="s">
        <v>75</v>
      </c>
      <c r="AY411" s="159" t="s">
        <v>135</v>
      </c>
    </row>
    <row r="412" spans="2:65" s="22" customFormat="1" ht="31.5" customHeight="1">
      <c r="B412" s="134"/>
      <c r="C412" s="186">
        <v>116</v>
      </c>
      <c r="D412" s="135" t="s">
        <v>136</v>
      </c>
      <c r="E412" s="136" t="s">
        <v>561</v>
      </c>
      <c r="F412" s="347" t="s">
        <v>562</v>
      </c>
      <c r="G412" s="347"/>
      <c r="H412" s="347"/>
      <c r="I412" s="347"/>
      <c r="J412" s="137" t="s">
        <v>185</v>
      </c>
      <c r="K412" s="138">
        <v>12.688000000000001</v>
      </c>
      <c r="L412" s="348"/>
      <c r="M412" s="348"/>
      <c r="N412" s="348">
        <f>ROUND(L412*K412,2)</f>
        <v>0</v>
      </c>
      <c r="O412" s="348"/>
      <c r="P412" s="348"/>
      <c r="Q412" s="348"/>
      <c r="R412" s="139"/>
      <c r="T412" s="140"/>
      <c r="U412" s="33" t="s">
        <v>34</v>
      </c>
      <c r="V412" s="141">
        <v>2.3290000000000002</v>
      </c>
      <c r="W412" s="141">
        <f>V412*K412</f>
        <v>29.550352000000004</v>
      </c>
      <c r="X412" s="141">
        <v>0</v>
      </c>
      <c r="Y412" s="141">
        <f>X412*K412</f>
        <v>0</v>
      </c>
      <c r="Z412" s="141">
        <v>0</v>
      </c>
      <c r="AA412" s="142">
        <f>Z412*K412</f>
        <v>0</v>
      </c>
      <c r="AR412" s="8" t="s">
        <v>353</v>
      </c>
      <c r="AT412" s="8" t="s">
        <v>136</v>
      </c>
      <c r="AU412" s="8" t="s">
        <v>86</v>
      </c>
      <c r="AY412" s="8" t="s">
        <v>135</v>
      </c>
      <c r="BE412" s="143">
        <f>IF(U412="základní",N412,0)</f>
        <v>0</v>
      </c>
      <c r="BF412" s="143">
        <f>IF(U412="snížená",N412,0)</f>
        <v>0</v>
      </c>
      <c r="BG412" s="143">
        <f>IF(U412="zákl. přenesená",N412,0)</f>
        <v>0</v>
      </c>
      <c r="BH412" s="143">
        <f>IF(U412="sníž. přenesená",N412,0)</f>
        <v>0</v>
      </c>
      <c r="BI412" s="143">
        <f>IF(U412="nulová",N412,0)</f>
        <v>0</v>
      </c>
      <c r="BJ412" s="8" t="s">
        <v>75</v>
      </c>
      <c r="BK412" s="143">
        <f>ROUND(L412*K412,2)</f>
        <v>0</v>
      </c>
      <c r="BL412" s="8" t="s">
        <v>353</v>
      </c>
      <c r="BM412" s="8" t="s">
        <v>563</v>
      </c>
    </row>
    <row r="413" spans="2:65" s="122" customFormat="1" ht="21" customHeight="1">
      <c r="B413" s="123"/>
      <c r="C413" s="124"/>
      <c r="D413" s="133" t="s">
        <v>114</v>
      </c>
      <c r="E413" s="133"/>
      <c r="F413" s="133"/>
      <c r="G413" s="133"/>
      <c r="H413" s="133"/>
      <c r="I413" s="133"/>
      <c r="J413" s="133"/>
      <c r="K413" s="133"/>
      <c r="L413" s="133"/>
      <c r="M413" s="133"/>
      <c r="N413" s="350">
        <f>SUM(N414:Q455)</f>
        <v>0</v>
      </c>
      <c r="O413" s="350"/>
      <c r="P413" s="350"/>
      <c r="Q413" s="350"/>
      <c r="R413" s="126"/>
      <c r="T413" s="127"/>
      <c r="U413" s="124"/>
      <c r="V413" s="124"/>
      <c r="W413" s="128">
        <f>SUM(W414:W455)</f>
        <v>12.017999999999999</v>
      </c>
      <c r="X413" s="124"/>
      <c r="Y413" s="128">
        <f>SUM(Y414:Y455)</f>
        <v>0.17685999999999999</v>
      </c>
      <c r="Z413" s="124"/>
      <c r="AA413" s="129">
        <f>SUM(AA414:AA455)</f>
        <v>0</v>
      </c>
      <c r="AR413" s="130" t="s">
        <v>86</v>
      </c>
      <c r="AT413" s="131" t="s">
        <v>68</v>
      </c>
      <c r="AU413" s="131" t="s">
        <v>75</v>
      </c>
      <c r="AY413" s="130" t="s">
        <v>135</v>
      </c>
      <c r="BK413" s="132">
        <f>SUM(BK414:BK455)</f>
        <v>0</v>
      </c>
    </row>
    <row r="414" spans="2:65" s="22" customFormat="1" ht="31.5" customHeight="1">
      <c r="B414" s="134"/>
      <c r="C414" s="186">
        <v>117</v>
      </c>
      <c r="D414" s="135" t="s">
        <v>136</v>
      </c>
      <c r="E414" s="169" t="s">
        <v>564</v>
      </c>
      <c r="F414" s="347" t="s">
        <v>565</v>
      </c>
      <c r="G414" s="347"/>
      <c r="H414" s="347"/>
      <c r="I414" s="347"/>
      <c r="J414" s="137" t="s">
        <v>256</v>
      </c>
      <c r="K414" s="138">
        <v>1</v>
      </c>
      <c r="L414" s="348"/>
      <c r="M414" s="348"/>
      <c r="N414" s="348">
        <f>ROUND(L414*K414,2)</f>
        <v>0</v>
      </c>
      <c r="O414" s="348"/>
      <c r="P414" s="348"/>
      <c r="Q414" s="348"/>
      <c r="R414" s="139"/>
      <c r="T414" s="140"/>
      <c r="U414" s="33" t="s">
        <v>34</v>
      </c>
      <c r="V414" s="141">
        <v>1.464</v>
      </c>
      <c r="W414" s="141">
        <f>V414*K414</f>
        <v>1.464</v>
      </c>
      <c r="X414" s="141">
        <v>7.4859999999999996E-2</v>
      </c>
      <c r="Y414" s="141">
        <f>X414*K414</f>
        <v>7.4859999999999996E-2</v>
      </c>
      <c r="Z414" s="141">
        <v>0</v>
      </c>
      <c r="AA414" s="142">
        <f>Z414*K414</f>
        <v>0</v>
      </c>
      <c r="AR414" s="8" t="s">
        <v>140</v>
      </c>
      <c r="AT414" s="8" t="s">
        <v>136</v>
      </c>
      <c r="AU414" s="8" t="s">
        <v>86</v>
      </c>
      <c r="AY414" s="8" t="s">
        <v>135</v>
      </c>
      <c r="BE414" s="143">
        <f>IF(U414="základní",N414,0)</f>
        <v>0</v>
      </c>
      <c r="BF414" s="143">
        <f>IF(U414="snížená",N414,0)</f>
        <v>0</v>
      </c>
      <c r="BG414" s="143">
        <f>IF(U414="zákl. přenesená",N414,0)</f>
        <v>0</v>
      </c>
      <c r="BH414" s="143">
        <f>IF(U414="sníž. přenesená",N414,0)</f>
        <v>0</v>
      </c>
      <c r="BI414" s="143">
        <f>IF(U414="nulová",N414,0)</f>
        <v>0</v>
      </c>
      <c r="BJ414" s="8" t="s">
        <v>75</v>
      </c>
      <c r="BK414" s="143">
        <f>ROUND(L414*K414,2)</f>
        <v>0</v>
      </c>
      <c r="BL414" s="8" t="s">
        <v>140</v>
      </c>
      <c r="BM414" s="8" t="s">
        <v>566</v>
      </c>
    </row>
    <row r="415" spans="2:65" s="160" customFormat="1" ht="17.25" customHeight="1">
      <c r="B415" s="161"/>
      <c r="C415" s="187"/>
      <c r="D415" s="162"/>
      <c r="E415" s="163"/>
      <c r="F415" s="352" t="s">
        <v>567</v>
      </c>
      <c r="G415" s="352"/>
      <c r="H415" s="352"/>
      <c r="I415" s="352"/>
      <c r="J415" s="162"/>
      <c r="K415" s="163"/>
      <c r="L415" s="162"/>
      <c r="M415" s="162"/>
      <c r="N415" s="162"/>
      <c r="O415" s="162"/>
      <c r="P415" s="162"/>
      <c r="Q415" s="162"/>
      <c r="R415" s="164"/>
      <c r="T415" s="165"/>
      <c r="U415" s="162"/>
      <c r="V415" s="162"/>
      <c r="W415" s="162"/>
      <c r="X415" s="162"/>
      <c r="Y415" s="162"/>
      <c r="Z415" s="162"/>
      <c r="AA415" s="166"/>
      <c r="AT415" s="167" t="s">
        <v>148</v>
      </c>
      <c r="AU415" s="167" t="s">
        <v>86</v>
      </c>
      <c r="AV415" s="160" t="s">
        <v>75</v>
      </c>
      <c r="AW415" s="160" t="s">
        <v>27</v>
      </c>
      <c r="AX415" s="160" t="s">
        <v>69</v>
      </c>
      <c r="AY415" s="167" t="s">
        <v>135</v>
      </c>
    </row>
    <row r="416" spans="2:65" s="151" customFormat="1" ht="15" customHeight="1">
      <c r="B416" s="152"/>
      <c r="C416" s="188"/>
      <c r="D416" s="153"/>
      <c r="E416" s="154"/>
      <c r="F416" s="353">
        <v>1</v>
      </c>
      <c r="G416" s="353"/>
      <c r="H416" s="353"/>
      <c r="I416" s="353"/>
      <c r="J416" s="153"/>
      <c r="K416" s="155">
        <v>1</v>
      </c>
      <c r="L416" s="153"/>
      <c r="M416" s="153"/>
      <c r="N416" s="153"/>
      <c r="O416" s="153"/>
      <c r="P416" s="153"/>
      <c r="Q416" s="153"/>
      <c r="R416" s="156"/>
      <c r="T416" s="157"/>
      <c r="U416" s="153"/>
      <c r="V416" s="153"/>
      <c r="W416" s="153"/>
      <c r="X416" s="153"/>
      <c r="Y416" s="153"/>
      <c r="Z416" s="153"/>
      <c r="AA416" s="158"/>
      <c r="AT416" s="159" t="s">
        <v>148</v>
      </c>
      <c r="AU416" s="159" t="s">
        <v>86</v>
      </c>
      <c r="AV416" s="151" t="s">
        <v>86</v>
      </c>
      <c r="AW416" s="151" t="s">
        <v>27</v>
      </c>
      <c r="AX416" s="151" t="s">
        <v>75</v>
      </c>
      <c r="AY416" s="159" t="s">
        <v>135</v>
      </c>
    </row>
    <row r="417" spans="1:65" s="22" customFormat="1" ht="17.25" customHeight="1">
      <c r="B417" s="134"/>
      <c r="C417" s="189">
        <v>118</v>
      </c>
      <c r="D417" s="179" t="s">
        <v>214</v>
      </c>
      <c r="E417" s="180" t="s">
        <v>568</v>
      </c>
      <c r="F417" s="355" t="s">
        <v>569</v>
      </c>
      <c r="G417" s="355"/>
      <c r="H417" s="355"/>
      <c r="I417" s="355"/>
      <c r="J417" s="181" t="s">
        <v>256</v>
      </c>
      <c r="K417" s="182">
        <v>1</v>
      </c>
      <c r="L417" s="356"/>
      <c r="M417" s="356"/>
      <c r="N417" s="356">
        <f>ROUND(L417*K417,2)</f>
        <v>0</v>
      </c>
      <c r="O417" s="356"/>
      <c r="P417" s="356"/>
      <c r="Q417" s="356"/>
      <c r="R417" s="139"/>
      <c r="T417" s="140"/>
      <c r="U417" s="33" t="s">
        <v>34</v>
      </c>
      <c r="V417" s="141">
        <v>0</v>
      </c>
      <c r="W417" s="141">
        <f>V417*K417</f>
        <v>0</v>
      </c>
      <c r="X417" s="141">
        <v>1.2500000000000001E-2</v>
      </c>
      <c r="Y417" s="141">
        <f>X417*K417</f>
        <v>1.2500000000000001E-2</v>
      </c>
      <c r="Z417" s="141">
        <v>0</v>
      </c>
      <c r="AA417" s="142">
        <f>Z417*K417</f>
        <v>0</v>
      </c>
      <c r="AR417" s="8" t="s">
        <v>357</v>
      </c>
      <c r="AT417" s="8" t="s">
        <v>214</v>
      </c>
      <c r="AU417" s="8" t="s">
        <v>86</v>
      </c>
      <c r="AY417" s="8" t="s">
        <v>135</v>
      </c>
      <c r="BE417" s="143">
        <f>IF(U417="základní",N417,0)</f>
        <v>0</v>
      </c>
      <c r="BF417" s="143">
        <f>IF(U417="snížená",N417,0)</f>
        <v>0</v>
      </c>
      <c r="BG417" s="143">
        <f>IF(U417="zákl. přenesená",N417,0)</f>
        <v>0</v>
      </c>
      <c r="BH417" s="143">
        <f>IF(U417="sníž. přenesená",N417,0)</f>
        <v>0</v>
      </c>
      <c r="BI417" s="143">
        <f>IF(U417="nulová",N417,0)</f>
        <v>0</v>
      </c>
      <c r="BJ417" s="8" t="s">
        <v>75</v>
      </c>
      <c r="BK417" s="143">
        <f>ROUND(L417*K417,2)</f>
        <v>0</v>
      </c>
      <c r="BL417" s="8" t="s">
        <v>353</v>
      </c>
      <c r="BM417" s="8" t="s">
        <v>570</v>
      </c>
    </row>
    <row r="418" spans="1:65" ht="31.5" customHeight="1">
      <c r="A418" s="22"/>
      <c r="B418" s="134"/>
      <c r="C418" s="186">
        <v>119</v>
      </c>
      <c r="D418" s="135" t="s">
        <v>136</v>
      </c>
      <c r="E418" s="136" t="s">
        <v>572</v>
      </c>
      <c r="F418" s="347" t="s">
        <v>573</v>
      </c>
      <c r="G418" s="347"/>
      <c r="H418" s="347"/>
      <c r="I418" s="347"/>
      <c r="J418" s="137" t="s">
        <v>256</v>
      </c>
      <c r="K418" s="138">
        <v>5</v>
      </c>
      <c r="L418" s="348"/>
      <c r="M418" s="348"/>
      <c r="N418" s="348">
        <f>ROUND(L418*K418,2)</f>
        <v>0</v>
      </c>
      <c r="O418" s="348"/>
      <c r="P418" s="348"/>
      <c r="Q418" s="348"/>
      <c r="R418" s="139"/>
      <c r="T418" s="140"/>
      <c r="U418" s="33" t="s">
        <v>34</v>
      </c>
      <c r="V418" s="141">
        <v>0</v>
      </c>
      <c r="W418" s="141">
        <f>V418*K418</f>
        <v>0</v>
      </c>
      <c r="X418" s="141">
        <v>0</v>
      </c>
      <c r="Y418" s="141">
        <f>X418*K418</f>
        <v>0</v>
      </c>
      <c r="Z418" s="141">
        <v>0</v>
      </c>
      <c r="AA418" s="142">
        <f>Z418*K418</f>
        <v>0</v>
      </c>
      <c r="AR418" s="8" t="s">
        <v>353</v>
      </c>
      <c r="AT418" s="8" t="s">
        <v>136</v>
      </c>
      <c r="AU418" s="8" t="s">
        <v>86</v>
      </c>
      <c r="AY418" s="8" t="s">
        <v>135</v>
      </c>
      <c r="BE418" s="143">
        <f>IF(U418="základní",N418,0)</f>
        <v>0</v>
      </c>
      <c r="BF418" s="143">
        <f>IF(U418="snížená",N418,0)</f>
        <v>0</v>
      </c>
      <c r="BG418" s="143">
        <f>IF(U418="zákl. přenesená",N418,0)</f>
        <v>0</v>
      </c>
      <c r="BH418" s="143">
        <f>IF(U418="sníž. přenesená",N418,0)</f>
        <v>0</v>
      </c>
      <c r="BI418" s="143">
        <f>IF(U418="nulová",N418,0)</f>
        <v>0</v>
      </c>
      <c r="BJ418" s="8" t="s">
        <v>75</v>
      </c>
      <c r="BK418" s="143">
        <f>ROUND(L418*K418,2)</f>
        <v>0</v>
      </c>
      <c r="BL418" s="8" t="s">
        <v>353</v>
      </c>
      <c r="BM418" s="8" t="s">
        <v>574</v>
      </c>
    </row>
    <row r="419" spans="1:65" s="160" customFormat="1" ht="16.5" customHeight="1">
      <c r="B419" s="161"/>
      <c r="C419" s="187"/>
      <c r="D419" s="162"/>
      <c r="E419" s="163"/>
      <c r="F419" s="352" t="s">
        <v>575</v>
      </c>
      <c r="G419" s="352"/>
      <c r="H419" s="352"/>
      <c r="I419" s="352"/>
      <c r="J419" s="162"/>
      <c r="K419" s="163"/>
      <c r="L419" s="162"/>
      <c r="M419" s="162"/>
      <c r="N419" s="162"/>
      <c r="O419" s="162"/>
      <c r="P419" s="162"/>
      <c r="Q419" s="162"/>
      <c r="R419" s="164"/>
      <c r="T419" s="165"/>
      <c r="U419" s="162"/>
      <c r="V419" s="162"/>
      <c r="W419" s="162"/>
      <c r="X419" s="162"/>
      <c r="Y419" s="162"/>
      <c r="Z419" s="162"/>
      <c r="AA419" s="166"/>
      <c r="AT419" s="167" t="s">
        <v>148</v>
      </c>
      <c r="AU419" s="167" t="s">
        <v>86</v>
      </c>
      <c r="AV419" s="160" t="s">
        <v>75</v>
      </c>
      <c r="AW419" s="160" t="s">
        <v>27</v>
      </c>
      <c r="AX419" s="160" t="s">
        <v>69</v>
      </c>
      <c r="AY419" s="167" t="s">
        <v>135</v>
      </c>
    </row>
    <row r="420" spans="1:65" s="151" customFormat="1" ht="14.25" customHeight="1">
      <c r="B420" s="152"/>
      <c r="C420" s="188"/>
      <c r="D420" s="153"/>
      <c r="E420" s="154"/>
      <c r="F420" s="353" t="s">
        <v>576</v>
      </c>
      <c r="G420" s="353"/>
      <c r="H420" s="353"/>
      <c r="I420" s="353"/>
      <c r="J420" s="153"/>
      <c r="K420" s="155">
        <v>5</v>
      </c>
      <c r="L420" s="153"/>
      <c r="M420" s="153"/>
      <c r="N420" s="153"/>
      <c r="O420" s="153"/>
      <c r="P420" s="153"/>
      <c r="Q420" s="153"/>
      <c r="R420" s="156"/>
      <c r="T420" s="157"/>
      <c r="U420" s="153"/>
      <c r="V420" s="153"/>
      <c r="W420" s="153"/>
      <c r="X420" s="153"/>
      <c r="Y420" s="153"/>
      <c r="Z420" s="153"/>
      <c r="AA420" s="158"/>
      <c r="AT420" s="159" t="s">
        <v>148</v>
      </c>
      <c r="AU420" s="159" t="s">
        <v>86</v>
      </c>
      <c r="AV420" s="151" t="s">
        <v>86</v>
      </c>
      <c r="AW420" s="151" t="s">
        <v>27</v>
      </c>
      <c r="AX420" s="151" t="s">
        <v>75</v>
      </c>
      <c r="AY420" s="159" t="s">
        <v>135</v>
      </c>
    </row>
    <row r="421" spans="1:65" s="22" customFormat="1" ht="31.5" customHeight="1">
      <c r="B421" s="134"/>
      <c r="C421" s="186">
        <v>120</v>
      </c>
      <c r="D421" s="135" t="s">
        <v>136</v>
      </c>
      <c r="E421" s="136" t="s">
        <v>577</v>
      </c>
      <c r="F421" s="347" t="s">
        <v>578</v>
      </c>
      <c r="G421" s="347"/>
      <c r="H421" s="347"/>
      <c r="I421" s="347"/>
      <c r="J421" s="137" t="s">
        <v>256</v>
      </c>
      <c r="K421" s="138">
        <v>6</v>
      </c>
      <c r="L421" s="348"/>
      <c r="M421" s="348"/>
      <c r="N421" s="348">
        <f>ROUND(L421*K421,2)</f>
        <v>0</v>
      </c>
      <c r="O421" s="348"/>
      <c r="P421" s="348"/>
      <c r="Q421" s="348"/>
      <c r="R421" s="139"/>
      <c r="T421" s="140"/>
      <c r="U421" s="33" t="s">
        <v>34</v>
      </c>
      <c r="V421" s="141">
        <v>1.7589999999999999</v>
      </c>
      <c r="W421" s="141">
        <f>V421*K421</f>
        <v>10.553999999999998</v>
      </c>
      <c r="X421" s="141">
        <v>2.5000000000000001E-4</v>
      </c>
      <c r="Y421" s="141">
        <f>X421*K421</f>
        <v>1.5E-3</v>
      </c>
      <c r="Z421" s="141">
        <v>0</v>
      </c>
      <c r="AA421" s="142">
        <f>Z421*K421</f>
        <v>0</v>
      </c>
      <c r="AR421" s="8" t="s">
        <v>353</v>
      </c>
      <c r="AT421" s="8" t="s">
        <v>136</v>
      </c>
      <c r="AU421" s="8" t="s">
        <v>86</v>
      </c>
      <c r="AY421" s="8" t="s">
        <v>135</v>
      </c>
      <c r="BE421" s="143">
        <f>IF(U421="základní",N421,0)</f>
        <v>0</v>
      </c>
      <c r="BF421" s="143">
        <f>IF(U421="snížená",N421,0)</f>
        <v>0</v>
      </c>
      <c r="BG421" s="143">
        <f>IF(U421="zákl. přenesená",N421,0)</f>
        <v>0</v>
      </c>
      <c r="BH421" s="143">
        <f>IF(U421="sníž. přenesená",N421,0)</f>
        <v>0</v>
      </c>
      <c r="BI421" s="143">
        <f>IF(U421="nulová",N421,0)</f>
        <v>0</v>
      </c>
      <c r="BJ421" s="8" t="s">
        <v>75</v>
      </c>
      <c r="BK421" s="143">
        <f>ROUND(L421*K421,2)</f>
        <v>0</v>
      </c>
      <c r="BL421" s="8" t="s">
        <v>353</v>
      </c>
      <c r="BM421" s="8" t="s">
        <v>579</v>
      </c>
    </row>
    <row r="422" spans="1:65" s="160" customFormat="1" ht="22.5" customHeight="1">
      <c r="B422" s="161"/>
      <c r="C422" s="187"/>
      <c r="D422" s="162"/>
      <c r="E422" s="163"/>
      <c r="F422" s="352" t="s">
        <v>580</v>
      </c>
      <c r="G422" s="352"/>
      <c r="H422" s="352"/>
      <c r="I422" s="352"/>
      <c r="J422" s="162"/>
      <c r="K422" s="163"/>
      <c r="L422" s="162"/>
      <c r="M422" s="162"/>
      <c r="N422" s="162"/>
      <c r="O422" s="162"/>
      <c r="P422" s="162"/>
      <c r="Q422" s="162"/>
      <c r="R422" s="164"/>
      <c r="T422" s="165"/>
      <c r="U422" s="162"/>
      <c r="V422" s="162"/>
      <c r="W422" s="162"/>
      <c r="X422" s="162"/>
      <c r="Y422" s="162"/>
      <c r="Z422" s="162"/>
      <c r="AA422" s="166"/>
      <c r="AT422" s="167" t="s">
        <v>148</v>
      </c>
      <c r="AU422" s="167" t="s">
        <v>86</v>
      </c>
      <c r="AV422" s="160" t="s">
        <v>75</v>
      </c>
      <c r="AW422" s="160" t="s">
        <v>27</v>
      </c>
      <c r="AX422" s="160" t="s">
        <v>69</v>
      </c>
      <c r="AY422" s="167" t="s">
        <v>135</v>
      </c>
    </row>
    <row r="423" spans="1:65" s="151" customFormat="1" ht="15.75" customHeight="1">
      <c r="B423" s="152"/>
      <c r="C423" s="188"/>
      <c r="D423" s="153"/>
      <c r="E423" s="154"/>
      <c r="F423" s="353" t="s">
        <v>581</v>
      </c>
      <c r="G423" s="353"/>
      <c r="H423" s="353"/>
      <c r="I423" s="353"/>
      <c r="J423" s="153"/>
      <c r="K423" s="155">
        <v>6</v>
      </c>
      <c r="L423" s="153"/>
      <c r="M423" s="153"/>
      <c r="N423" s="153"/>
      <c r="O423" s="153"/>
      <c r="P423" s="153"/>
      <c r="Q423" s="153"/>
      <c r="R423" s="156"/>
      <c r="T423" s="157"/>
      <c r="U423" s="153"/>
      <c r="V423" s="153"/>
      <c r="W423" s="153"/>
      <c r="X423" s="153"/>
      <c r="Y423" s="153"/>
      <c r="Z423" s="153"/>
      <c r="AA423" s="158"/>
      <c r="AT423" s="159" t="s">
        <v>148</v>
      </c>
      <c r="AU423" s="159" t="s">
        <v>86</v>
      </c>
      <c r="AV423" s="151" t="s">
        <v>86</v>
      </c>
      <c r="AW423" s="151" t="s">
        <v>27</v>
      </c>
      <c r="AX423" s="151" t="s">
        <v>75</v>
      </c>
      <c r="AY423" s="159" t="s">
        <v>135</v>
      </c>
    </row>
    <row r="424" spans="1:65" s="22" customFormat="1" ht="16.5" customHeight="1">
      <c r="B424" s="134"/>
      <c r="C424" s="189">
        <v>121</v>
      </c>
      <c r="D424" s="179" t="s">
        <v>214</v>
      </c>
      <c r="E424" s="180" t="s">
        <v>582</v>
      </c>
      <c r="F424" s="355" t="s">
        <v>583</v>
      </c>
      <c r="G424" s="355"/>
      <c r="H424" s="355"/>
      <c r="I424" s="355"/>
      <c r="J424" s="181" t="s">
        <v>256</v>
      </c>
      <c r="K424" s="182">
        <v>4</v>
      </c>
      <c r="L424" s="356"/>
      <c r="M424" s="356"/>
      <c r="N424" s="356">
        <f>ROUND(L424*K424,2)</f>
        <v>0</v>
      </c>
      <c r="O424" s="356"/>
      <c r="P424" s="356"/>
      <c r="Q424" s="356"/>
      <c r="R424" s="139"/>
      <c r="T424" s="140"/>
      <c r="U424" s="33" t="s">
        <v>34</v>
      </c>
      <c r="V424" s="141">
        <v>0</v>
      </c>
      <c r="W424" s="141">
        <f>V424*K424</f>
        <v>0</v>
      </c>
      <c r="X424" s="141">
        <v>1.2E-2</v>
      </c>
      <c r="Y424" s="141">
        <f>X424*K424</f>
        <v>4.8000000000000001E-2</v>
      </c>
      <c r="Z424" s="141">
        <v>0</v>
      </c>
      <c r="AA424" s="142">
        <f>Z424*K424</f>
        <v>0</v>
      </c>
      <c r="AR424" s="8" t="s">
        <v>357</v>
      </c>
      <c r="AT424" s="8" t="s">
        <v>214</v>
      </c>
      <c r="AU424" s="8" t="s">
        <v>86</v>
      </c>
      <c r="AY424" s="8" t="s">
        <v>135</v>
      </c>
      <c r="BE424" s="143">
        <f>IF(U424="základní",N424,0)</f>
        <v>0</v>
      </c>
      <c r="BF424" s="143">
        <f>IF(U424="snížená",N424,0)</f>
        <v>0</v>
      </c>
      <c r="BG424" s="143">
        <f>IF(U424="zákl. přenesená",N424,0)</f>
        <v>0</v>
      </c>
      <c r="BH424" s="143">
        <f>IF(U424="sníž. přenesená",N424,0)</f>
        <v>0</v>
      </c>
      <c r="BI424" s="143">
        <f>IF(U424="nulová",N424,0)</f>
        <v>0</v>
      </c>
      <c r="BJ424" s="8" t="s">
        <v>75</v>
      </c>
      <c r="BK424" s="143">
        <f>ROUND(L424*K424,2)</f>
        <v>0</v>
      </c>
      <c r="BL424" s="8" t="s">
        <v>353</v>
      </c>
      <c r="BM424" s="8" t="s">
        <v>584</v>
      </c>
    </row>
    <row r="425" spans="1:65" s="160" customFormat="1" ht="17.25" customHeight="1">
      <c r="B425" s="161"/>
      <c r="C425" s="187"/>
      <c r="D425" s="162"/>
      <c r="E425" s="163"/>
      <c r="F425" s="352" t="s">
        <v>585</v>
      </c>
      <c r="G425" s="352"/>
      <c r="H425" s="352"/>
      <c r="I425" s="352"/>
      <c r="J425" s="162"/>
      <c r="K425" s="163"/>
      <c r="L425" s="162"/>
      <c r="M425" s="162"/>
      <c r="N425" s="162"/>
      <c r="O425" s="162"/>
      <c r="P425" s="162"/>
      <c r="Q425" s="162"/>
      <c r="R425" s="164"/>
      <c r="T425" s="165"/>
      <c r="U425" s="162"/>
      <c r="V425" s="162"/>
      <c r="W425" s="162"/>
      <c r="X425" s="162"/>
      <c r="Y425" s="162"/>
      <c r="Z425" s="162"/>
      <c r="AA425" s="166"/>
      <c r="AT425" s="167" t="s">
        <v>148</v>
      </c>
      <c r="AU425" s="167" t="s">
        <v>86</v>
      </c>
      <c r="AV425" s="160" t="s">
        <v>75</v>
      </c>
      <c r="AW425" s="160" t="s">
        <v>27</v>
      </c>
      <c r="AX425" s="160" t="s">
        <v>69</v>
      </c>
      <c r="AY425" s="167" t="s">
        <v>135</v>
      </c>
    </row>
    <row r="426" spans="1:65" s="151" customFormat="1" ht="13.5" customHeight="1">
      <c r="B426" s="152"/>
      <c r="C426" s="153"/>
      <c r="D426" s="153"/>
      <c r="E426" s="154"/>
      <c r="F426" s="353" t="s">
        <v>140</v>
      </c>
      <c r="G426" s="353"/>
      <c r="H426" s="353"/>
      <c r="I426" s="353"/>
      <c r="J426" s="153"/>
      <c r="K426" s="155">
        <v>4</v>
      </c>
      <c r="L426" s="153"/>
      <c r="M426" s="153"/>
      <c r="N426" s="153"/>
      <c r="O426" s="153"/>
      <c r="P426" s="153"/>
      <c r="Q426" s="153"/>
      <c r="R426" s="156"/>
      <c r="T426" s="157"/>
      <c r="U426" s="153"/>
      <c r="V426" s="153"/>
      <c r="W426" s="153"/>
      <c r="X426" s="153"/>
      <c r="Y426" s="153"/>
      <c r="Z426" s="153"/>
      <c r="AA426" s="158"/>
      <c r="AT426" s="159" t="s">
        <v>148</v>
      </c>
      <c r="AU426" s="159" t="s">
        <v>86</v>
      </c>
      <c r="AV426" s="151" t="s">
        <v>86</v>
      </c>
      <c r="AW426" s="151" t="s">
        <v>27</v>
      </c>
      <c r="AX426" s="151" t="s">
        <v>75</v>
      </c>
      <c r="AY426" s="159" t="s">
        <v>135</v>
      </c>
    </row>
    <row r="427" spans="1:65" s="22" customFormat="1" ht="21" customHeight="1">
      <c r="B427" s="134"/>
      <c r="C427" s="189">
        <v>122</v>
      </c>
      <c r="D427" s="179" t="s">
        <v>214</v>
      </c>
      <c r="E427" s="180" t="s">
        <v>586</v>
      </c>
      <c r="F427" s="355" t="s">
        <v>587</v>
      </c>
      <c r="G427" s="355"/>
      <c r="H427" s="355"/>
      <c r="I427" s="355"/>
      <c r="J427" s="181" t="s">
        <v>256</v>
      </c>
      <c r="K427" s="182">
        <v>2</v>
      </c>
      <c r="L427" s="356"/>
      <c r="M427" s="356"/>
      <c r="N427" s="356">
        <f>ROUND(L427*K427,2)</f>
        <v>0</v>
      </c>
      <c r="O427" s="356"/>
      <c r="P427" s="356"/>
      <c r="Q427" s="356"/>
      <c r="R427" s="139"/>
      <c r="T427" s="140"/>
      <c r="U427" s="33" t="s">
        <v>34</v>
      </c>
      <c r="V427" s="141">
        <v>0</v>
      </c>
      <c r="W427" s="141">
        <f>V427*K427</f>
        <v>0</v>
      </c>
      <c r="X427" s="141">
        <v>0.02</v>
      </c>
      <c r="Y427" s="141">
        <f>X427*K427</f>
        <v>0.04</v>
      </c>
      <c r="Z427" s="141">
        <v>0</v>
      </c>
      <c r="AA427" s="142">
        <f>Z427*K427</f>
        <v>0</v>
      </c>
      <c r="AR427" s="8" t="s">
        <v>357</v>
      </c>
      <c r="AT427" s="8" t="s">
        <v>214</v>
      </c>
      <c r="AU427" s="8" t="s">
        <v>86</v>
      </c>
      <c r="AY427" s="8" t="s">
        <v>135</v>
      </c>
      <c r="BE427" s="143">
        <f>IF(U427="základní",N427,0)</f>
        <v>0</v>
      </c>
      <c r="BF427" s="143">
        <f>IF(U427="snížená",N427,0)</f>
        <v>0</v>
      </c>
      <c r="BG427" s="143">
        <f>IF(U427="zákl. přenesená",N427,0)</f>
        <v>0</v>
      </c>
      <c r="BH427" s="143">
        <f>IF(U427="sníž. přenesená",N427,0)</f>
        <v>0</v>
      </c>
      <c r="BI427" s="143">
        <f>IF(U427="nulová",N427,0)</f>
        <v>0</v>
      </c>
      <c r="BJ427" s="8" t="s">
        <v>75</v>
      </c>
      <c r="BK427" s="143">
        <f>ROUND(L427*K427,2)</f>
        <v>0</v>
      </c>
      <c r="BL427" s="8" t="s">
        <v>353</v>
      </c>
      <c r="BM427" s="8" t="s">
        <v>588</v>
      </c>
    </row>
    <row r="428" spans="1:65" s="160" customFormat="1" ht="16.5" customHeight="1">
      <c r="B428" s="161"/>
      <c r="C428" s="187"/>
      <c r="D428" s="162"/>
      <c r="E428" s="163"/>
      <c r="F428" s="352" t="s">
        <v>589</v>
      </c>
      <c r="G428" s="352"/>
      <c r="H428" s="352"/>
      <c r="I428" s="352"/>
      <c r="J428" s="162"/>
      <c r="K428" s="163"/>
      <c r="L428" s="162"/>
      <c r="M428" s="162"/>
      <c r="N428" s="162"/>
      <c r="O428" s="162"/>
      <c r="P428" s="162"/>
      <c r="Q428" s="162"/>
      <c r="R428" s="164"/>
      <c r="T428" s="165"/>
      <c r="U428" s="162"/>
      <c r="V428" s="162"/>
      <c r="W428" s="162"/>
      <c r="X428" s="162"/>
      <c r="Y428" s="162"/>
      <c r="Z428" s="162"/>
      <c r="AA428" s="166"/>
      <c r="AT428" s="167" t="s">
        <v>148</v>
      </c>
      <c r="AU428" s="167" t="s">
        <v>86</v>
      </c>
      <c r="AV428" s="160" t="s">
        <v>75</v>
      </c>
      <c r="AW428" s="160" t="s">
        <v>27</v>
      </c>
      <c r="AX428" s="160" t="s">
        <v>69</v>
      </c>
      <c r="AY428" s="167" t="s">
        <v>135</v>
      </c>
    </row>
    <row r="429" spans="1:65" s="151" customFormat="1" ht="15.75" customHeight="1">
      <c r="B429" s="152"/>
      <c r="C429" s="153"/>
      <c r="D429" s="153"/>
      <c r="E429" s="154"/>
      <c r="F429" s="353" t="s">
        <v>86</v>
      </c>
      <c r="G429" s="353"/>
      <c r="H429" s="353"/>
      <c r="I429" s="353"/>
      <c r="J429" s="153"/>
      <c r="K429" s="155">
        <v>2</v>
      </c>
      <c r="L429" s="153"/>
      <c r="M429" s="153"/>
      <c r="N429" s="153"/>
      <c r="O429" s="153"/>
      <c r="P429" s="153"/>
      <c r="Q429" s="153"/>
      <c r="R429" s="156"/>
      <c r="T429" s="157"/>
      <c r="U429" s="153"/>
      <c r="V429" s="153"/>
      <c r="W429" s="153"/>
      <c r="X429" s="153"/>
      <c r="Y429" s="153"/>
      <c r="Z429" s="153"/>
      <c r="AA429" s="158"/>
      <c r="AT429" s="159" t="s">
        <v>148</v>
      </c>
      <c r="AU429" s="159" t="s">
        <v>86</v>
      </c>
      <c r="AV429" s="151" t="s">
        <v>86</v>
      </c>
      <c r="AW429" s="151" t="s">
        <v>27</v>
      </c>
      <c r="AX429" s="151" t="s">
        <v>75</v>
      </c>
      <c r="AY429" s="159" t="s">
        <v>135</v>
      </c>
    </row>
    <row r="430" spans="1:65" s="22" customFormat="1" ht="31.5" customHeight="1">
      <c r="B430" s="134"/>
      <c r="C430" s="186">
        <v>123</v>
      </c>
      <c r="D430" s="135" t="s">
        <v>136</v>
      </c>
      <c r="E430" s="169" t="s">
        <v>590</v>
      </c>
      <c r="F430" s="347" t="s">
        <v>591</v>
      </c>
      <c r="G430" s="347"/>
      <c r="H430" s="347"/>
      <c r="I430" s="347"/>
      <c r="J430" s="137" t="s">
        <v>256</v>
      </c>
      <c r="K430" s="138">
        <v>1</v>
      </c>
      <c r="L430" s="348"/>
      <c r="M430" s="348"/>
      <c r="N430" s="348">
        <f t="shared" ref="N430:N441" si="10">ROUND(L430*K430,2)</f>
        <v>0</v>
      </c>
      <c r="O430" s="348"/>
      <c r="P430" s="348"/>
      <c r="Q430" s="348"/>
      <c r="R430" s="139"/>
      <c r="T430" s="140"/>
      <c r="U430" s="33" t="s">
        <v>34</v>
      </c>
      <c r="V430" s="141">
        <v>0</v>
      </c>
      <c r="W430" s="141">
        <f t="shared" ref="W430:W441" si="11">V430*K430</f>
        <v>0</v>
      </c>
      <c r="X430" s="141">
        <v>0</v>
      </c>
      <c r="Y430" s="141">
        <f t="shared" ref="Y430:Y441" si="12">X430*K430</f>
        <v>0</v>
      </c>
      <c r="Z430" s="141">
        <v>0</v>
      </c>
      <c r="AA430" s="142">
        <f t="shared" ref="AA430:AA441" si="13">Z430*K430</f>
        <v>0</v>
      </c>
      <c r="AR430" s="8" t="s">
        <v>353</v>
      </c>
      <c r="AT430" s="8" t="s">
        <v>136</v>
      </c>
      <c r="AU430" s="8" t="s">
        <v>86</v>
      </c>
      <c r="AY430" s="8" t="s">
        <v>135</v>
      </c>
      <c r="BE430" s="143">
        <f t="shared" ref="BE430:BE441" si="14">IF(U430="základní",N430,0)</f>
        <v>0</v>
      </c>
      <c r="BF430" s="143">
        <f t="shared" ref="BF430:BF441" si="15">IF(U430="snížená",N430,0)</f>
        <v>0</v>
      </c>
      <c r="BG430" s="143">
        <f t="shared" ref="BG430:BG441" si="16">IF(U430="zákl. přenesená",N430,0)</f>
        <v>0</v>
      </c>
      <c r="BH430" s="143">
        <f t="shared" ref="BH430:BH441" si="17">IF(U430="sníž. přenesená",N430,0)</f>
        <v>0</v>
      </c>
      <c r="BI430" s="143">
        <f t="shared" ref="BI430:BI441" si="18">IF(U430="nulová",N430,0)</f>
        <v>0</v>
      </c>
      <c r="BJ430" s="8" t="s">
        <v>75</v>
      </c>
      <c r="BK430" s="143">
        <f t="shared" ref="BK430:BK441" si="19">ROUND(L430*K430,2)</f>
        <v>0</v>
      </c>
      <c r="BL430" s="8" t="s">
        <v>353</v>
      </c>
      <c r="BM430" s="8" t="s">
        <v>592</v>
      </c>
    </row>
    <row r="431" spans="1:65" ht="31.5" customHeight="1">
      <c r="A431" s="22"/>
      <c r="B431" s="134"/>
      <c r="C431" s="189">
        <v>124</v>
      </c>
      <c r="D431" s="179" t="s">
        <v>214</v>
      </c>
      <c r="E431" s="184" t="s">
        <v>593</v>
      </c>
      <c r="F431" s="355" t="s">
        <v>594</v>
      </c>
      <c r="G431" s="355"/>
      <c r="H431" s="355"/>
      <c r="I431" s="355"/>
      <c r="J431" s="181" t="s">
        <v>256</v>
      </c>
      <c r="K431" s="182">
        <v>1</v>
      </c>
      <c r="L431" s="356"/>
      <c r="M431" s="356"/>
      <c r="N431" s="356">
        <f t="shared" si="10"/>
        <v>0</v>
      </c>
      <c r="O431" s="356"/>
      <c r="P431" s="356"/>
      <c r="Q431" s="356"/>
      <c r="R431" s="139"/>
      <c r="T431" s="140"/>
      <c r="U431" s="33" t="s">
        <v>34</v>
      </c>
      <c r="V431" s="141">
        <v>0</v>
      </c>
      <c r="W431" s="141">
        <f t="shared" si="11"/>
        <v>0</v>
      </c>
      <c r="X431" s="141">
        <v>0</v>
      </c>
      <c r="Y431" s="141">
        <f t="shared" si="12"/>
        <v>0</v>
      </c>
      <c r="Z431" s="141">
        <v>0</v>
      </c>
      <c r="AA431" s="142">
        <f t="shared" si="13"/>
        <v>0</v>
      </c>
      <c r="AR431" s="8" t="s">
        <v>357</v>
      </c>
      <c r="AT431" s="8" t="s">
        <v>214</v>
      </c>
      <c r="AU431" s="8" t="s">
        <v>86</v>
      </c>
      <c r="AY431" s="8" t="s">
        <v>135</v>
      </c>
      <c r="BE431" s="143">
        <f t="shared" si="14"/>
        <v>0</v>
      </c>
      <c r="BF431" s="143">
        <f t="shared" si="15"/>
        <v>0</v>
      </c>
      <c r="BG431" s="143">
        <f t="shared" si="16"/>
        <v>0</v>
      </c>
      <c r="BH431" s="143">
        <f t="shared" si="17"/>
        <v>0</v>
      </c>
      <c r="BI431" s="143">
        <f t="shared" si="18"/>
        <v>0</v>
      </c>
      <c r="BJ431" s="8" t="s">
        <v>75</v>
      </c>
      <c r="BK431" s="143">
        <f t="shared" si="19"/>
        <v>0</v>
      </c>
      <c r="BL431" s="8" t="s">
        <v>353</v>
      </c>
      <c r="BM431" s="8" t="s">
        <v>595</v>
      </c>
    </row>
    <row r="432" spans="1:65" ht="31.5" customHeight="1">
      <c r="A432" s="22"/>
      <c r="B432" s="134"/>
      <c r="C432" s="186">
        <v>125</v>
      </c>
      <c r="D432" s="135" t="s">
        <v>136</v>
      </c>
      <c r="E432" s="136" t="s">
        <v>596</v>
      </c>
      <c r="F432" s="347" t="s">
        <v>597</v>
      </c>
      <c r="G432" s="347"/>
      <c r="H432" s="347"/>
      <c r="I432" s="347"/>
      <c r="J432" s="137" t="s">
        <v>256</v>
      </c>
      <c r="K432" s="138">
        <v>1</v>
      </c>
      <c r="L432" s="348"/>
      <c r="M432" s="348"/>
      <c r="N432" s="348">
        <f t="shared" si="10"/>
        <v>0</v>
      </c>
      <c r="O432" s="348"/>
      <c r="P432" s="348"/>
      <c r="Q432" s="348"/>
      <c r="R432" s="139"/>
      <c r="T432" s="140"/>
      <c r="U432" s="33" t="s">
        <v>34</v>
      </c>
      <c r="V432" s="141">
        <v>0</v>
      </c>
      <c r="W432" s="141">
        <f t="shared" si="11"/>
        <v>0</v>
      </c>
      <c r="X432" s="141">
        <v>0</v>
      </c>
      <c r="Y432" s="141">
        <f t="shared" si="12"/>
        <v>0</v>
      </c>
      <c r="Z432" s="141">
        <v>0</v>
      </c>
      <c r="AA432" s="142">
        <f t="shared" si="13"/>
        <v>0</v>
      </c>
      <c r="AR432" s="8" t="s">
        <v>353</v>
      </c>
      <c r="AT432" s="8" t="s">
        <v>136</v>
      </c>
      <c r="AU432" s="8" t="s">
        <v>86</v>
      </c>
      <c r="AY432" s="8" t="s">
        <v>135</v>
      </c>
      <c r="BE432" s="143">
        <f t="shared" si="14"/>
        <v>0</v>
      </c>
      <c r="BF432" s="143">
        <f t="shared" si="15"/>
        <v>0</v>
      </c>
      <c r="BG432" s="143">
        <f t="shared" si="16"/>
        <v>0</v>
      </c>
      <c r="BH432" s="143">
        <f t="shared" si="17"/>
        <v>0</v>
      </c>
      <c r="BI432" s="143">
        <f t="shared" si="18"/>
        <v>0</v>
      </c>
      <c r="BJ432" s="8" t="s">
        <v>75</v>
      </c>
      <c r="BK432" s="143">
        <f t="shared" si="19"/>
        <v>0</v>
      </c>
      <c r="BL432" s="8" t="s">
        <v>353</v>
      </c>
      <c r="BM432" s="8" t="s">
        <v>598</v>
      </c>
    </row>
    <row r="433" spans="1:65" ht="31.5" customHeight="1">
      <c r="A433" s="22"/>
      <c r="B433" s="134"/>
      <c r="C433" s="189">
        <v>126</v>
      </c>
      <c r="D433" s="179" t="s">
        <v>214</v>
      </c>
      <c r="E433" s="180" t="s">
        <v>599</v>
      </c>
      <c r="F433" s="355" t="s">
        <v>600</v>
      </c>
      <c r="G433" s="355"/>
      <c r="H433" s="355"/>
      <c r="I433" s="355"/>
      <c r="J433" s="181" t="s">
        <v>256</v>
      </c>
      <c r="K433" s="182">
        <v>1</v>
      </c>
      <c r="L433" s="356"/>
      <c r="M433" s="356"/>
      <c r="N433" s="356">
        <f t="shared" si="10"/>
        <v>0</v>
      </c>
      <c r="O433" s="356"/>
      <c r="P433" s="356"/>
      <c r="Q433" s="356"/>
      <c r="R433" s="139"/>
      <c r="T433" s="140"/>
      <c r="U433" s="33" t="s">
        <v>34</v>
      </c>
      <c r="V433" s="141">
        <v>0</v>
      </c>
      <c r="W433" s="141">
        <f t="shared" si="11"/>
        <v>0</v>
      </c>
      <c r="X433" s="141">
        <v>0</v>
      </c>
      <c r="Y433" s="141">
        <f t="shared" si="12"/>
        <v>0</v>
      </c>
      <c r="Z433" s="141">
        <v>0</v>
      </c>
      <c r="AA433" s="142">
        <f t="shared" si="13"/>
        <v>0</v>
      </c>
      <c r="AR433" s="8" t="s">
        <v>357</v>
      </c>
      <c r="AT433" s="8" t="s">
        <v>214</v>
      </c>
      <c r="AU433" s="8" t="s">
        <v>86</v>
      </c>
      <c r="AY433" s="8" t="s">
        <v>135</v>
      </c>
      <c r="BE433" s="143">
        <f t="shared" si="14"/>
        <v>0</v>
      </c>
      <c r="BF433" s="143">
        <f t="shared" si="15"/>
        <v>0</v>
      </c>
      <c r="BG433" s="143">
        <f t="shared" si="16"/>
        <v>0</v>
      </c>
      <c r="BH433" s="143">
        <f t="shared" si="17"/>
        <v>0</v>
      </c>
      <c r="BI433" s="143">
        <f t="shared" si="18"/>
        <v>0</v>
      </c>
      <c r="BJ433" s="8" t="s">
        <v>75</v>
      </c>
      <c r="BK433" s="143">
        <f t="shared" si="19"/>
        <v>0</v>
      </c>
      <c r="BL433" s="8" t="s">
        <v>353</v>
      </c>
      <c r="BM433" s="8" t="s">
        <v>601</v>
      </c>
    </row>
    <row r="434" spans="1:65" ht="31.5" customHeight="1">
      <c r="A434" s="22"/>
      <c r="B434" s="134"/>
      <c r="C434" s="186">
        <v>127</v>
      </c>
      <c r="D434" s="135" t="s">
        <v>136</v>
      </c>
      <c r="E434" s="136" t="s">
        <v>602</v>
      </c>
      <c r="F434" s="347" t="s">
        <v>603</v>
      </c>
      <c r="G434" s="347"/>
      <c r="H434" s="347"/>
      <c r="I434" s="347"/>
      <c r="J434" s="137" t="s">
        <v>256</v>
      </c>
      <c r="K434" s="138">
        <v>1</v>
      </c>
      <c r="L434" s="348"/>
      <c r="M434" s="348"/>
      <c r="N434" s="348">
        <f t="shared" si="10"/>
        <v>0</v>
      </c>
      <c r="O434" s="348"/>
      <c r="P434" s="348"/>
      <c r="Q434" s="348"/>
      <c r="R434" s="139"/>
      <c r="T434" s="140"/>
      <c r="U434" s="33" t="s">
        <v>34</v>
      </c>
      <c r="V434" s="141">
        <v>0</v>
      </c>
      <c r="W434" s="141">
        <f t="shared" si="11"/>
        <v>0</v>
      </c>
      <c r="X434" s="141">
        <v>0</v>
      </c>
      <c r="Y434" s="141">
        <f t="shared" si="12"/>
        <v>0</v>
      </c>
      <c r="Z434" s="141">
        <v>0</v>
      </c>
      <c r="AA434" s="142">
        <f t="shared" si="13"/>
        <v>0</v>
      </c>
      <c r="AR434" s="8" t="s">
        <v>353</v>
      </c>
      <c r="AT434" s="8" t="s">
        <v>136</v>
      </c>
      <c r="AU434" s="8" t="s">
        <v>86</v>
      </c>
      <c r="AY434" s="8" t="s">
        <v>135</v>
      </c>
      <c r="BE434" s="143">
        <f t="shared" si="14"/>
        <v>0</v>
      </c>
      <c r="BF434" s="143">
        <f t="shared" si="15"/>
        <v>0</v>
      </c>
      <c r="BG434" s="143">
        <f t="shared" si="16"/>
        <v>0</v>
      </c>
      <c r="BH434" s="143">
        <f t="shared" si="17"/>
        <v>0</v>
      </c>
      <c r="BI434" s="143">
        <f t="shared" si="18"/>
        <v>0</v>
      </c>
      <c r="BJ434" s="8" t="s">
        <v>75</v>
      </c>
      <c r="BK434" s="143">
        <f t="shared" si="19"/>
        <v>0</v>
      </c>
      <c r="BL434" s="8" t="s">
        <v>353</v>
      </c>
      <c r="BM434" s="8" t="s">
        <v>604</v>
      </c>
    </row>
    <row r="435" spans="1:65" ht="19.5" customHeight="1">
      <c r="A435" s="22"/>
      <c r="B435" s="134"/>
      <c r="C435" s="189">
        <v>128</v>
      </c>
      <c r="D435" s="179" t="s">
        <v>214</v>
      </c>
      <c r="E435" s="180" t="s">
        <v>605</v>
      </c>
      <c r="F435" s="355" t="s">
        <v>606</v>
      </c>
      <c r="G435" s="355"/>
      <c r="H435" s="355"/>
      <c r="I435" s="355"/>
      <c r="J435" s="181" t="s">
        <v>256</v>
      </c>
      <c r="K435" s="182">
        <v>1</v>
      </c>
      <c r="L435" s="356"/>
      <c r="M435" s="356"/>
      <c r="N435" s="356">
        <f t="shared" si="10"/>
        <v>0</v>
      </c>
      <c r="O435" s="356"/>
      <c r="P435" s="356"/>
      <c r="Q435" s="356"/>
      <c r="R435" s="139"/>
      <c r="T435" s="140"/>
      <c r="U435" s="33" t="s">
        <v>34</v>
      </c>
      <c r="V435" s="141">
        <v>0</v>
      </c>
      <c r="W435" s="141">
        <f t="shared" si="11"/>
        <v>0</v>
      </c>
      <c r="X435" s="141">
        <v>0</v>
      </c>
      <c r="Y435" s="141">
        <f t="shared" si="12"/>
        <v>0</v>
      </c>
      <c r="Z435" s="141">
        <v>0</v>
      </c>
      <c r="AA435" s="142">
        <f t="shared" si="13"/>
        <v>0</v>
      </c>
      <c r="AR435" s="8" t="s">
        <v>357</v>
      </c>
      <c r="AT435" s="8" t="s">
        <v>214</v>
      </c>
      <c r="AU435" s="8" t="s">
        <v>86</v>
      </c>
      <c r="AY435" s="8" t="s">
        <v>135</v>
      </c>
      <c r="BE435" s="143">
        <f t="shared" si="14"/>
        <v>0</v>
      </c>
      <c r="BF435" s="143">
        <f t="shared" si="15"/>
        <v>0</v>
      </c>
      <c r="BG435" s="143">
        <f t="shared" si="16"/>
        <v>0</v>
      </c>
      <c r="BH435" s="143">
        <f t="shared" si="17"/>
        <v>0</v>
      </c>
      <c r="BI435" s="143">
        <f t="shared" si="18"/>
        <v>0</v>
      </c>
      <c r="BJ435" s="8" t="s">
        <v>75</v>
      </c>
      <c r="BK435" s="143">
        <f t="shared" si="19"/>
        <v>0</v>
      </c>
      <c r="BL435" s="8" t="s">
        <v>353</v>
      </c>
      <c r="BM435" s="8" t="s">
        <v>607</v>
      </c>
    </row>
    <row r="436" spans="1:65" ht="18" customHeight="1">
      <c r="A436" s="22"/>
      <c r="B436" s="134"/>
      <c r="C436" s="186">
        <v>129</v>
      </c>
      <c r="D436" s="135" t="s">
        <v>136</v>
      </c>
      <c r="E436" s="136" t="s">
        <v>608</v>
      </c>
      <c r="F436" s="347" t="s">
        <v>609</v>
      </c>
      <c r="G436" s="347"/>
      <c r="H436" s="347"/>
      <c r="I436" s="347"/>
      <c r="J436" s="137" t="s">
        <v>256</v>
      </c>
      <c r="K436" s="138">
        <v>2</v>
      </c>
      <c r="L436" s="348"/>
      <c r="M436" s="348"/>
      <c r="N436" s="348">
        <f t="shared" si="10"/>
        <v>0</v>
      </c>
      <c r="O436" s="348"/>
      <c r="P436" s="348"/>
      <c r="Q436" s="348"/>
      <c r="R436" s="139"/>
      <c r="T436" s="140"/>
      <c r="U436" s="33" t="s">
        <v>34</v>
      </c>
      <c r="V436" s="141">
        <v>0</v>
      </c>
      <c r="W436" s="141">
        <f t="shared" si="11"/>
        <v>0</v>
      </c>
      <c r="X436" s="141">
        <v>0</v>
      </c>
      <c r="Y436" s="141">
        <f t="shared" si="12"/>
        <v>0</v>
      </c>
      <c r="Z436" s="141">
        <v>0</v>
      </c>
      <c r="AA436" s="142">
        <f t="shared" si="13"/>
        <v>0</v>
      </c>
      <c r="AR436" s="8" t="s">
        <v>353</v>
      </c>
      <c r="AT436" s="8" t="s">
        <v>136</v>
      </c>
      <c r="AU436" s="8" t="s">
        <v>86</v>
      </c>
      <c r="AY436" s="8" t="s">
        <v>135</v>
      </c>
      <c r="BE436" s="143">
        <f t="shared" si="14"/>
        <v>0</v>
      </c>
      <c r="BF436" s="143">
        <f t="shared" si="15"/>
        <v>0</v>
      </c>
      <c r="BG436" s="143">
        <f t="shared" si="16"/>
        <v>0</v>
      </c>
      <c r="BH436" s="143">
        <f t="shared" si="17"/>
        <v>0</v>
      </c>
      <c r="BI436" s="143">
        <f t="shared" si="18"/>
        <v>0</v>
      </c>
      <c r="BJ436" s="8" t="s">
        <v>75</v>
      </c>
      <c r="BK436" s="143">
        <f t="shared" si="19"/>
        <v>0</v>
      </c>
      <c r="BL436" s="8" t="s">
        <v>353</v>
      </c>
      <c r="BM436" s="8" t="s">
        <v>610</v>
      </c>
    </row>
    <row r="437" spans="1:65" ht="24" customHeight="1">
      <c r="A437" s="22"/>
      <c r="B437" s="134"/>
      <c r="C437" s="189">
        <v>130</v>
      </c>
      <c r="D437" s="179" t="s">
        <v>214</v>
      </c>
      <c r="E437" s="180" t="s">
        <v>611</v>
      </c>
      <c r="F437" s="355" t="s">
        <v>612</v>
      </c>
      <c r="G437" s="355"/>
      <c r="H437" s="355"/>
      <c r="I437" s="355"/>
      <c r="J437" s="181" t="s">
        <v>256</v>
      </c>
      <c r="K437" s="182">
        <v>2</v>
      </c>
      <c r="L437" s="356"/>
      <c r="M437" s="356"/>
      <c r="N437" s="356">
        <f t="shared" si="10"/>
        <v>0</v>
      </c>
      <c r="O437" s="356"/>
      <c r="P437" s="356"/>
      <c r="Q437" s="356"/>
      <c r="R437" s="139"/>
      <c r="T437" s="140"/>
      <c r="U437" s="33" t="s">
        <v>34</v>
      </c>
      <c r="V437" s="141">
        <v>0</v>
      </c>
      <c r="W437" s="141">
        <f t="shared" si="11"/>
        <v>0</v>
      </c>
      <c r="X437" s="141">
        <v>0</v>
      </c>
      <c r="Y437" s="141">
        <f t="shared" si="12"/>
        <v>0</v>
      </c>
      <c r="Z437" s="141">
        <v>0</v>
      </c>
      <c r="AA437" s="142">
        <f t="shared" si="13"/>
        <v>0</v>
      </c>
      <c r="AR437" s="8" t="s">
        <v>357</v>
      </c>
      <c r="AT437" s="8" t="s">
        <v>214</v>
      </c>
      <c r="AU437" s="8" t="s">
        <v>86</v>
      </c>
      <c r="AY437" s="8" t="s">
        <v>135</v>
      </c>
      <c r="BE437" s="143">
        <f t="shared" si="14"/>
        <v>0</v>
      </c>
      <c r="BF437" s="143">
        <f t="shared" si="15"/>
        <v>0</v>
      </c>
      <c r="BG437" s="143">
        <f t="shared" si="16"/>
        <v>0</v>
      </c>
      <c r="BH437" s="143">
        <f t="shared" si="17"/>
        <v>0</v>
      </c>
      <c r="BI437" s="143">
        <f t="shared" si="18"/>
        <v>0</v>
      </c>
      <c r="BJ437" s="8" t="s">
        <v>75</v>
      </c>
      <c r="BK437" s="143">
        <f t="shared" si="19"/>
        <v>0</v>
      </c>
      <c r="BL437" s="8" t="s">
        <v>353</v>
      </c>
      <c r="BM437" s="8" t="s">
        <v>613</v>
      </c>
    </row>
    <row r="438" spans="1:65" ht="31.5" customHeight="1">
      <c r="A438" s="22"/>
      <c r="B438" s="134"/>
      <c r="C438" s="189">
        <v>131</v>
      </c>
      <c r="D438" s="179" t="s">
        <v>214</v>
      </c>
      <c r="E438" s="180" t="s">
        <v>614</v>
      </c>
      <c r="F438" s="355" t="s">
        <v>762</v>
      </c>
      <c r="G438" s="355"/>
      <c r="H438" s="355"/>
      <c r="I438" s="355"/>
      <c r="J438" s="181" t="s">
        <v>256</v>
      </c>
      <c r="K438" s="182">
        <v>2</v>
      </c>
      <c r="L438" s="356"/>
      <c r="M438" s="356"/>
      <c r="N438" s="356">
        <f t="shared" si="10"/>
        <v>0</v>
      </c>
      <c r="O438" s="356"/>
      <c r="P438" s="356"/>
      <c r="Q438" s="356"/>
      <c r="R438" s="139"/>
      <c r="T438" s="140"/>
      <c r="U438" s="33" t="s">
        <v>34</v>
      </c>
      <c r="V438" s="141">
        <v>0</v>
      </c>
      <c r="W438" s="141">
        <f t="shared" si="11"/>
        <v>0</v>
      </c>
      <c r="X438" s="141">
        <v>0</v>
      </c>
      <c r="Y438" s="141">
        <f t="shared" si="12"/>
        <v>0</v>
      </c>
      <c r="Z438" s="141">
        <v>0</v>
      </c>
      <c r="AA438" s="142">
        <f t="shared" si="13"/>
        <v>0</v>
      </c>
      <c r="AR438" s="8" t="s">
        <v>357</v>
      </c>
      <c r="AT438" s="8" t="s">
        <v>214</v>
      </c>
      <c r="AU438" s="8" t="s">
        <v>86</v>
      </c>
      <c r="AY438" s="8" t="s">
        <v>135</v>
      </c>
      <c r="BE438" s="143">
        <f t="shared" si="14"/>
        <v>0</v>
      </c>
      <c r="BF438" s="143">
        <f t="shared" si="15"/>
        <v>0</v>
      </c>
      <c r="BG438" s="143">
        <f t="shared" si="16"/>
        <v>0</v>
      </c>
      <c r="BH438" s="143">
        <f t="shared" si="17"/>
        <v>0</v>
      </c>
      <c r="BI438" s="143">
        <f t="shared" si="18"/>
        <v>0</v>
      </c>
      <c r="BJ438" s="8" t="s">
        <v>75</v>
      </c>
      <c r="BK438" s="143">
        <f t="shared" si="19"/>
        <v>0</v>
      </c>
      <c r="BL438" s="8" t="s">
        <v>353</v>
      </c>
      <c r="BM438" s="8" t="s">
        <v>615</v>
      </c>
    </row>
    <row r="439" spans="1:65" ht="23.25" customHeight="1">
      <c r="A439" s="22"/>
      <c r="B439" s="134"/>
      <c r="C439" s="189">
        <v>132</v>
      </c>
      <c r="D439" s="179" t="s">
        <v>214</v>
      </c>
      <c r="E439" s="180" t="s">
        <v>616</v>
      </c>
      <c r="F439" s="355" t="s">
        <v>617</v>
      </c>
      <c r="G439" s="355"/>
      <c r="H439" s="355"/>
      <c r="I439" s="355"/>
      <c r="J439" s="181" t="s">
        <v>256</v>
      </c>
      <c r="K439" s="182">
        <v>2</v>
      </c>
      <c r="L439" s="356"/>
      <c r="M439" s="356"/>
      <c r="N439" s="356">
        <f t="shared" si="10"/>
        <v>0</v>
      </c>
      <c r="O439" s="356"/>
      <c r="P439" s="356"/>
      <c r="Q439" s="356"/>
      <c r="R439" s="139"/>
      <c r="T439" s="140"/>
      <c r="U439" s="33" t="s">
        <v>34</v>
      </c>
      <c r="V439" s="141">
        <v>0</v>
      </c>
      <c r="W439" s="141">
        <f t="shared" si="11"/>
        <v>0</v>
      </c>
      <c r="X439" s="141">
        <v>0</v>
      </c>
      <c r="Y439" s="141">
        <f t="shared" si="12"/>
        <v>0</v>
      </c>
      <c r="Z439" s="141">
        <v>0</v>
      </c>
      <c r="AA439" s="142">
        <f t="shared" si="13"/>
        <v>0</v>
      </c>
      <c r="AR439" s="8" t="s">
        <v>357</v>
      </c>
      <c r="AT439" s="8" t="s">
        <v>214</v>
      </c>
      <c r="AU439" s="8" t="s">
        <v>86</v>
      </c>
      <c r="AY439" s="8" t="s">
        <v>135</v>
      </c>
      <c r="BE439" s="143">
        <f t="shared" si="14"/>
        <v>0</v>
      </c>
      <c r="BF439" s="143">
        <f t="shared" si="15"/>
        <v>0</v>
      </c>
      <c r="BG439" s="143">
        <f t="shared" si="16"/>
        <v>0</v>
      </c>
      <c r="BH439" s="143">
        <f t="shared" si="17"/>
        <v>0</v>
      </c>
      <c r="BI439" s="143">
        <f t="shared" si="18"/>
        <v>0</v>
      </c>
      <c r="BJ439" s="8" t="s">
        <v>75</v>
      </c>
      <c r="BK439" s="143">
        <f t="shared" si="19"/>
        <v>0</v>
      </c>
      <c r="BL439" s="8" t="s">
        <v>353</v>
      </c>
      <c r="BM439" s="8" t="s">
        <v>618</v>
      </c>
    </row>
    <row r="440" spans="1:65" ht="31.5" customHeight="1">
      <c r="A440" s="22"/>
      <c r="B440" s="134"/>
      <c r="C440" s="189">
        <v>133</v>
      </c>
      <c r="D440" s="179" t="s">
        <v>214</v>
      </c>
      <c r="E440" s="180" t="s">
        <v>619</v>
      </c>
      <c r="F440" s="355" t="s">
        <v>620</v>
      </c>
      <c r="G440" s="355"/>
      <c r="H440" s="355"/>
      <c r="I440" s="355"/>
      <c r="J440" s="181" t="s">
        <v>256</v>
      </c>
      <c r="K440" s="182">
        <v>2</v>
      </c>
      <c r="L440" s="356"/>
      <c r="M440" s="356"/>
      <c r="N440" s="356">
        <f t="shared" si="10"/>
        <v>0</v>
      </c>
      <c r="O440" s="356"/>
      <c r="P440" s="356"/>
      <c r="Q440" s="356"/>
      <c r="R440" s="139"/>
      <c r="T440" s="140"/>
      <c r="U440" s="33" t="s">
        <v>34</v>
      </c>
      <c r="V440" s="141">
        <v>0</v>
      </c>
      <c r="W440" s="141">
        <f t="shared" si="11"/>
        <v>0</v>
      </c>
      <c r="X440" s="141">
        <v>0</v>
      </c>
      <c r="Y440" s="141">
        <f t="shared" si="12"/>
        <v>0</v>
      </c>
      <c r="Z440" s="141">
        <v>0</v>
      </c>
      <c r="AA440" s="142">
        <f t="shared" si="13"/>
        <v>0</v>
      </c>
      <c r="AR440" s="8" t="s">
        <v>357</v>
      </c>
      <c r="AT440" s="8" t="s">
        <v>214</v>
      </c>
      <c r="AU440" s="8" t="s">
        <v>86</v>
      </c>
      <c r="AY440" s="8" t="s">
        <v>135</v>
      </c>
      <c r="BE440" s="143">
        <f t="shared" si="14"/>
        <v>0</v>
      </c>
      <c r="BF440" s="143">
        <f t="shared" si="15"/>
        <v>0</v>
      </c>
      <c r="BG440" s="143">
        <f t="shared" si="16"/>
        <v>0</v>
      </c>
      <c r="BH440" s="143">
        <f t="shared" si="17"/>
        <v>0</v>
      </c>
      <c r="BI440" s="143">
        <f t="shared" si="18"/>
        <v>0</v>
      </c>
      <c r="BJ440" s="8" t="s">
        <v>75</v>
      </c>
      <c r="BK440" s="143">
        <f t="shared" si="19"/>
        <v>0</v>
      </c>
      <c r="BL440" s="8" t="s">
        <v>353</v>
      </c>
      <c r="BM440" s="8" t="s">
        <v>621</v>
      </c>
    </row>
    <row r="441" spans="1:65" ht="19.5" customHeight="1">
      <c r="A441" s="22"/>
      <c r="B441" s="134"/>
      <c r="C441" s="186">
        <v>134</v>
      </c>
      <c r="D441" s="135" t="s">
        <v>136</v>
      </c>
      <c r="E441" s="136" t="s">
        <v>622</v>
      </c>
      <c r="F441" s="347" t="s">
        <v>623</v>
      </c>
      <c r="G441" s="347"/>
      <c r="H441" s="347"/>
      <c r="I441" s="347"/>
      <c r="J441" s="137" t="s">
        <v>256</v>
      </c>
      <c r="K441" s="138">
        <v>1</v>
      </c>
      <c r="L441" s="348"/>
      <c r="M441" s="348"/>
      <c r="N441" s="348">
        <f t="shared" si="10"/>
        <v>0</v>
      </c>
      <c r="O441" s="348"/>
      <c r="P441" s="348"/>
      <c r="Q441" s="348"/>
      <c r="R441" s="139"/>
      <c r="T441" s="140"/>
      <c r="U441" s="33" t="s">
        <v>34</v>
      </c>
      <c r="V441" s="141">
        <v>0</v>
      </c>
      <c r="W441" s="141">
        <f t="shared" si="11"/>
        <v>0</v>
      </c>
      <c r="X441" s="141">
        <v>0</v>
      </c>
      <c r="Y441" s="141">
        <f t="shared" si="12"/>
        <v>0</v>
      </c>
      <c r="Z441" s="141">
        <v>0</v>
      </c>
      <c r="AA441" s="142">
        <f t="shared" si="13"/>
        <v>0</v>
      </c>
      <c r="AR441" s="8" t="s">
        <v>353</v>
      </c>
      <c r="AT441" s="8" t="s">
        <v>136</v>
      </c>
      <c r="AU441" s="8" t="s">
        <v>86</v>
      </c>
      <c r="AY441" s="8" t="s">
        <v>135</v>
      </c>
      <c r="BE441" s="143">
        <f t="shared" si="14"/>
        <v>0</v>
      </c>
      <c r="BF441" s="143">
        <f t="shared" si="15"/>
        <v>0</v>
      </c>
      <c r="BG441" s="143">
        <f t="shared" si="16"/>
        <v>0</v>
      </c>
      <c r="BH441" s="143">
        <f t="shared" si="17"/>
        <v>0</v>
      </c>
      <c r="BI441" s="143">
        <f t="shared" si="18"/>
        <v>0</v>
      </c>
      <c r="BJ441" s="8" t="s">
        <v>75</v>
      </c>
      <c r="BK441" s="143">
        <f t="shared" si="19"/>
        <v>0</v>
      </c>
      <c r="BL441" s="8" t="s">
        <v>353</v>
      </c>
      <c r="BM441" s="8" t="s">
        <v>624</v>
      </c>
    </row>
    <row r="442" spans="1:65" s="160" customFormat="1" ht="22.5" customHeight="1">
      <c r="B442" s="161"/>
      <c r="C442" s="162"/>
      <c r="D442" s="162"/>
      <c r="E442" s="163"/>
      <c r="F442" s="352" t="s">
        <v>625</v>
      </c>
      <c r="G442" s="352"/>
      <c r="H442" s="352"/>
      <c r="I442" s="352"/>
      <c r="J442" s="162"/>
      <c r="K442" s="163"/>
      <c r="L442" s="162"/>
      <c r="M442" s="162"/>
      <c r="N442" s="162"/>
      <c r="O442" s="162"/>
      <c r="P442" s="162"/>
      <c r="Q442" s="162"/>
      <c r="R442" s="164"/>
      <c r="T442" s="165"/>
      <c r="U442" s="162"/>
      <c r="V442" s="162"/>
      <c r="W442" s="162"/>
      <c r="X442" s="162"/>
      <c r="Y442" s="162"/>
      <c r="Z442" s="162"/>
      <c r="AA442" s="166"/>
      <c r="AT442" s="167" t="s">
        <v>148</v>
      </c>
      <c r="AU442" s="167" t="s">
        <v>86</v>
      </c>
      <c r="AV442" s="160" t="s">
        <v>75</v>
      </c>
      <c r="AW442" s="160" t="s">
        <v>27</v>
      </c>
      <c r="AX442" s="160" t="s">
        <v>69</v>
      </c>
      <c r="AY442" s="167" t="s">
        <v>135</v>
      </c>
    </row>
    <row r="443" spans="1:65" s="22" customFormat="1" ht="22.5" customHeight="1">
      <c r="B443" s="134"/>
      <c r="C443" s="186">
        <v>135</v>
      </c>
      <c r="D443" s="135" t="s">
        <v>136</v>
      </c>
      <c r="E443" s="136" t="s">
        <v>626</v>
      </c>
      <c r="F443" s="347" t="s">
        <v>627</v>
      </c>
      <c r="G443" s="347"/>
      <c r="H443" s="347"/>
      <c r="I443" s="347"/>
      <c r="J443" s="137" t="s">
        <v>256</v>
      </c>
      <c r="K443" s="138">
        <v>1</v>
      </c>
      <c r="L443" s="348"/>
      <c r="M443" s="348"/>
      <c r="N443" s="348">
        <f>ROUND(L443*K443,2)</f>
        <v>0</v>
      </c>
      <c r="O443" s="348"/>
      <c r="P443" s="348"/>
      <c r="Q443" s="348"/>
      <c r="R443" s="139"/>
      <c r="T443" s="140"/>
      <c r="U443" s="33" t="s">
        <v>34</v>
      </c>
      <c r="V443" s="141">
        <v>0</v>
      </c>
      <c r="W443" s="141">
        <f>V443*K443</f>
        <v>0</v>
      </c>
      <c r="X443" s="141">
        <v>0</v>
      </c>
      <c r="Y443" s="141">
        <f>X443*K443</f>
        <v>0</v>
      </c>
      <c r="Z443" s="141">
        <v>0</v>
      </c>
      <c r="AA443" s="142">
        <f>Z443*K443</f>
        <v>0</v>
      </c>
      <c r="AR443" s="8" t="s">
        <v>353</v>
      </c>
      <c r="AT443" s="8" t="s">
        <v>136</v>
      </c>
      <c r="AU443" s="8" t="s">
        <v>86</v>
      </c>
      <c r="AY443" s="8" t="s">
        <v>135</v>
      </c>
      <c r="BE443" s="143">
        <f>IF(U443="základní",N443,0)</f>
        <v>0</v>
      </c>
      <c r="BF443" s="143">
        <f>IF(U443="snížená",N443,0)</f>
        <v>0</v>
      </c>
      <c r="BG443" s="143">
        <f>IF(U443="zákl. přenesená",N443,0)</f>
        <v>0</v>
      </c>
      <c r="BH443" s="143">
        <f>IF(U443="sníž. přenesená",N443,0)</f>
        <v>0</v>
      </c>
      <c r="BI443" s="143">
        <f>IF(U443="nulová",N443,0)</f>
        <v>0</v>
      </c>
      <c r="BJ443" s="8" t="s">
        <v>75</v>
      </c>
      <c r="BK443" s="143">
        <f>ROUND(L443*K443,2)</f>
        <v>0</v>
      </c>
      <c r="BL443" s="8" t="s">
        <v>353</v>
      </c>
      <c r="BM443" s="8" t="s">
        <v>628</v>
      </c>
    </row>
    <row r="444" spans="1:65" s="160" customFormat="1" ht="15" customHeight="1">
      <c r="B444" s="161"/>
      <c r="C444" s="187"/>
      <c r="D444" s="162"/>
      <c r="E444" s="163"/>
      <c r="F444" s="352" t="s">
        <v>625</v>
      </c>
      <c r="G444" s="352"/>
      <c r="H444" s="352"/>
      <c r="I444" s="352"/>
      <c r="J444" s="162"/>
      <c r="K444" s="163"/>
      <c r="L444" s="162"/>
      <c r="M444" s="162"/>
      <c r="N444" s="162"/>
      <c r="O444" s="162"/>
      <c r="P444" s="162"/>
      <c r="Q444" s="162"/>
      <c r="R444" s="164"/>
      <c r="T444" s="165"/>
      <c r="U444" s="162"/>
      <c r="V444" s="162"/>
      <c r="W444" s="162"/>
      <c r="X444" s="162"/>
      <c r="Y444" s="162"/>
      <c r="Z444" s="162"/>
      <c r="AA444" s="166"/>
      <c r="AT444" s="167" t="s">
        <v>148</v>
      </c>
      <c r="AU444" s="167" t="s">
        <v>86</v>
      </c>
      <c r="AV444" s="160" t="s">
        <v>75</v>
      </c>
      <c r="AW444" s="160" t="s">
        <v>27</v>
      </c>
      <c r="AX444" s="160" t="s">
        <v>69</v>
      </c>
      <c r="AY444" s="167" t="s">
        <v>135</v>
      </c>
    </row>
    <row r="445" spans="1:65" ht="31.5" customHeight="1">
      <c r="A445" s="22"/>
      <c r="B445" s="134"/>
      <c r="C445" s="186">
        <v>136</v>
      </c>
      <c r="D445" s="135" t="s">
        <v>136</v>
      </c>
      <c r="E445" s="136" t="s">
        <v>629</v>
      </c>
      <c r="F445" s="347" t="s">
        <v>630</v>
      </c>
      <c r="G445" s="347"/>
      <c r="H445" s="347"/>
      <c r="I445" s="347"/>
      <c r="J445" s="137" t="s">
        <v>256</v>
      </c>
      <c r="K445" s="138">
        <f>K447</f>
        <v>4</v>
      </c>
      <c r="L445" s="348"/>
      <c r="M445" s="348"/>
      <c r="N445" s="348">
        <f>ROUND(L445*K445,2)</f>
        <v>0</v>
      </c>
      <c r="O445" s="348"/>
      <c r="P445" s="348"/>
      <c r="Q445" s="348"/>
      <c r="R445" s="139"/>
      <c r="T445" s="140"/>
      <c r="U445" s="33" t="s">
        <v>34</v>
      </c>
      <c r="V445" s="141">
        <v>0</v>
      </c>
      <c r="W445" s="141">
        <f>V445*K445</f>
        <v>0</v>
      </c>
      <c r="X445" s="141">
        <v>0</v>
      </c>
      <c r="Y445" s="141">
        <f>X445*K445</f>
        <v>0</v>
      </c>
      <c r="Z445" s="141">
        <v>0</v>
      </c>
      <c r="AA445" s="142">
        <f>Z445*K445</f>
        <v>0</v>
      </c>
      <c r="AR445" s="8" t="s">
        <v>353</v>
      </c>
      <c r="AT445" s="8" t="s">
        <v>136</v>
      </c>
      <c r="AU445" s="8" t="s">
        <v>86</v>
      </c>
      <c r="AY445" s="8" t="s">
        <v>135</v>
      </c>
      <c r="BE445" s="143">
        <f>IF(U445="základní",N445,0)</f>
        <v>0</v>
      </c>
      <c r="BF445" s="143">
        <f>IF(U445="snížená",N445,0)</f>
        <v>0</v>
      </c>
      <c r="BG445" s="143">
        <f>IF(U445="zákl. přenesená",N445,0)</f>
        <v>0</v>
      </c>
      <c r="BH445" s="143">
        <f>IF(U445="sníž. přenesená",N445,0)</f>
        <v>0</v>
      </c>
      <c r="BI445" s="143">
        <f>IF(U445="nulová",N445,0)</f>
        <v>0</v>
      </c>
      <c r="BJ445" s="8" t="s">
        <v>75</v>
      </c>
      <c r="BK445" s="143">
        <f>ROUND(L445*K445,2)</f>
        <v>0</v>
      </c>
      <c r="BL445" s="8" t="s">
        <v>353</v>
      </c>
      <c r="BM445" s="8" t="s">
        <v>631</v>
      </c>
    </row>
    <row r="446" spans="1:65" s="160" customFormat="1" ht="14.25" customHeight="1">
      <c r="B446" s="161"/>
      <c r="C446" s="187"/>
      <c r="D446" s="162"/>
      <c r="E446" s="163"/>
      <c r="F446" s="352" t="s">
        <v>632</v>
      </c>
      <c r="G446" s="352"/>
      <c r="H446" s="352"/>
      <c r="I446" s="352"/>
      <c r="J446" s="162"/>
      <c r="K446" s="163"/>
      <c r="L446" s="162"/>
      <c r="M446" s="162"/>
      <c r="N446" s="162"/>
      <c r="O446" s="162"/>
      <c r="P446" s="162"/>
      <c r="Q446" s="162"/>
      <c r="R446" s="164"/>
      <c r="T446" s="165"/>
      <c r="U446" s="162"/>
      <c r="V446" s="162"/>
      <c r="W446" s="162"/>
      <c r="X446" s="162"/>
      <c r="Y446" s="162"/>
      <c r="Z446" s="162"/>
      <c r="AA446" s="166"/>
      <c r="AT446" s="167" t="s">
        <v>148</v>
      </c>
      <c r="AU446" s="167" t="s">
        <v>86</v>
      </c>
      <c r="AV446" s="160" t="s">
        <v>75</v>
      </c>
      <c r="AW446" s="160" t="s">
        <v>27</v>
      </c>
      <c r="AX446" s="160" t="s">
        <v>69</v>
      </c>
      <c r="AY446" s="167" t="s">
        <v>135</v>
      </c>
    </row>
    <row r="447" spans="1:65" s="151" customFormat="1" ht="14.25" customHeight="1">
      <c r="B447" s="152"/>
      <c r="C447" s="188"/>
      <c r="D447" s="153"/>
      <c r="E447" s="154"/>
      <c r="F447" s="353" t="s">
        <v>581</v>
      </c>
      <c r="G447" s="353"/>
      <c r="H447" s="353"/>
      <c r="I447" s="353"/>
      <c r="J447" s="153"/>
      <c r="K447" s="155">
        <v>4</v>
      </c>
      <c r="L447" s="153"/>
      <c r="M447" s="153"/>
      <c r="N447" s="153"/>
      <c r="O447" s="153"/>
      <c r="P447" s="153"/>
      <c r="Q447" s="153"/>
      <c r="R447" s="156"/>
      <c r="T447" s="157"/>
      <c r="U447" s="153"/>
      <c r="V447" s="153"/>
      <c r="W447" s="153"/>
      <c r="X447" s="153"/>
      <c r="Y447" s="153"/>
      <c r="Z447" s="153"/>
      <c r="AA447" s="158"/>
      <c r="AT447" s="159" t="s">
        <v>148</v>
      </c>
      <c r="AU447" s="159" t="s">
        <v>86</v>
      </c>
      <c r="AV447" s="151" t="s">
        <v>86</v>
      </c>
      <c r="AW447" s="151" t="s">
        <v>27</v>
      </c>
      <c r="AX447" s="151" t="s">
        <v>75</v>
      </c>
      <c r="AY447" s="159" t="s">
        <v>135</v>
      </c>
    </row>
    <row r="448" spans="1:65" s="22" customFormat="1" ht="16.5" customHeight="1">
      <c r="B448" s="134"/>
      <c r="C448" s="189">
        <v>137</v>
      </c>
      <c r="D448" s="179" t="s">
        <v>214</v>
      </c>
      <c r="E448" s="180" t="s">
        <v>633</v>
      </c>
      <c r="F448" s="355" t="s">
        <v>634</v>
      </c>
      <c r="G448" s="355"/>
      <c r="H448" s="355"/>
      <c r="I448" s="355"/>
      <c r="J448" s="181" t="s">
        <v>210</v>
      </c>
      <c r="K448" s="182">
        <f>K449</f>
        <v>2.8</v>
      </c>
      <c r="L448" s="356"/>
      <c r="M448" s="356"/>
      <c r="N448" s="356">
        <f>ROUND(L448*K448,2)</f>
        <v>0</v>
      </c>
      <c r="O448" s="356"/>
      <c r="P448" s="356"/>
      <c r="Q448" s="356"/>
      <c r="R448" s="139"/>
      <c r="T448" s="140"/>
      <c r="U448" s="33" t="s">
        <v>34</v>
      </c>
      <c r="V448" s="141">
        <v>0</v>
      </c>
      <c r="W448" s="141">
        <f>V448*K448</f>
        <v>0</v>
      </c>
      <c r="X448" s="141">
        <v>0</v>
      </c>
      <c r="Y448" s="141">
        <f>X448*K448</f>
        <v>0</v>
      </c>
      <c r="Z448" s="141">
        <v>0</v>
      </c>
      <c r="AA448" s="142">
        <f>Z448*K448</f>
        <v>0</v>
      </c>
      <c r="AR448" s="8" t="s">
        <v>357</v>
      </c>
      <c r="AT448" s="8" t="s">
        <v>214</v>
      </c>
      <c r="AU448" s="8" t="s">
        <v>86</v>
      </c>
      <c r="AY448" s="8" t="s">
        <v>135</v>
      </c>
      <c r="BE448" s="143">
        <f>IF(U448="základní",N448,0)</f>
        <v>0</v>
      </c>
      <c r="BF448" s="143">
        <f>IF(U448="snížená",N448,0)</f>
        <v>0</v>
      </c>
      <c r="BG448" s="143">
        <f>IF(U448="zákl. přenesená",N448,0)</f>
        <v>0</v>
      </c>
      <c r="BH448" s="143">
        <f>IF(U448="sníž. přenesená",N448,0)</f>
        <v>0</v>
      </c>
      <c r="BI448" s="143">
        <f>IF(U448="nulová",N448,0)</f>
        <v>0</v>
      </c>
      <c r="BJ448" s="8" t="s">
        <v>75</v>
      </c>
      <c r="BK448" s="143">
        <f>ROUND(L448*K448,2)</f>
        <v>0</v>
      </c>
      <c r="BL448" s="8" t="s">
        <v>353</v>
      </c>
      <c r="BM448" s="8" t="s">
        <v>635</v>
      </c>
    </row>
    <row r="449" spans="1:65" s="151" customFormat="1" ht="16.5" customHeight="1">
      <c r="B449" s="152"/>
      <c r="C449" s="188"/>
      <c r="D449" s="153"/>
      <c r="E449" s="154"/>
      <c r="F449" s="351" t="s">
        <v>769</v>
      </c>
      <c r="G449" s="351"/>
      <c r="H449" s="351"/>
      <c r="I449" s="351"/>
      <c r="J449" s="153"/>
      <c r="K449" s="155">
        <f>4*0.7</f>
        <v>2.8</v>
      </c>
      <c r="L449" s="153"/>
      <c r="M449" s="153"/>
      <c r="N449" s="153"/>
      <c r="O449" s="153"/>
      <c r="P449" s="153"/>
      <c r="Q449" s="153"/>
      <c r="R449" s="156"/>
      <c r="T449" s="157"/>
      <c r="U449" s="153"/>
      <c r="V449" s="153"/>
      <c r="W449" s="153"/>
      <c r="X449" s="153"/>
      <c r="Y449" s="153"/>
      <c r="Z449" s="153"/>
      <c r="AA449" s="158"/>
      <c r="AT449" s="159" t="s">
        <v>148</v>
      </c>
      <c r="AU449" s="159" t="s">
        <v>86</v>
      </c>
      <c r="AV449" s="151" t="s">
        <v>86</v>
      </c>
      <c r="AW449" s="151" t="s">
        <v>27</v>
      </c>
      <c r="AX449" s="151" t="s">
        <v>75</v>
      </c>
      <c r="AY449" s="159" t="s">
        <v>135</v>
      </c>
    </row>
    <row r="450" spans="1:65" s="22" customFormat="1" ht="17.25" customHeight="1">
      <c r="B450" s="134"/>
      <c r="C450" s="189">
        <v>138</v>
      </c>
      <c r="D450" s="179" t="s">
        <v>214</v>
      </c>
      <c r="E450" s="180" t="s">
        <v>636</v>
      </c>
      <c r="F450" s="355" t="s">
        <v>637</v>
      </c>
      <c r="G450" s="355"/>
      <c r="H450" s="355"/>
      <c r="I450" s="355"/>
      <c r="J450" s="181" t="s">
        <v>256</v>
      </c>
      <c r="K450" s="182">
        <f>K451</f>
        <v>8</v>
      </c>
      <c r="L450" s="356"/>
      <c r="M450" s="356"/>
      <c r="N450" s="356">
        <f>ROUND(L450*K450,2)</f>
        <v>0</v>
      </c>
      <c r="O450" s="356"/>
      <c r="P450" s="356"/>
      <c r="Q450" s="356"/>
      <c r="R450" s="139"/>
      <c r="T450" s="140"/>
      <c r="U450" s="33" t="s">
        <v>34</v>
      </c>
      <c r="V450" s="141">
        <v>0</v>
      </c>
      <c r="W450" s="141">
        <f>V450*K450</f>
        <v>0</v>
      </c>
      <c r="X450" s="141">
        <v>0</v>
      </c>
      <c r="Y450" s="141">
        <f>X450*K450</f>
        <v>0</v>
      </c>
      <c r="Z450" s="141">
        <v>0</v>
      </c>
      <c r="AA450" s="142">
        <f>Z450*K450</f>
        <v>0</v>
      </c>
      <c r="AR450" s="8" t="s">
        <v>357</v>
      </c>
      <c r="AT450" s="8" t="s">
        <v>214</v>
      </c>
      <c r="AU450" s="8" t="s">
        <v>86</v>
      </c>
      <c r="AY450" s="8" t="s">
        <v>135</v>
      </c>
      <c r="BE450" s="143">
        <f>IF(U450="základní",N450,0)</f>
        <v>0</v>
      </c>
      <c r="BF450" s="143">
        <f>IF(U450="snížená",N450,0)</f>
        <v>0</v>
      </c>
      <c r="BG450" s="143">
        <f>IF(U450="zákl. přenesená",N450,0)</f>
        <v>0</v>
      </c>
      <c r="BH450" s="143">
        <f>IF(U450="sníž. přenesená",N450,0)</f>
        <v>0</v>
      </c>
      <c r="BI450" s="143">
        <f>IF(U450="nulová",N450,0)</f>
        <v>0</v>
      </c>
      <c r="BJ450" s="8" t="s">
        <v>75</v>
      </c>
      <c r="BK450" s="143">
        <f>ROUND(L450*K450,2)</f>
        <v>0</v>
      </c>
      <c r="BL450" s="8" t="s">
        <v>353</v>
      </c>
      <c r="BM450" s="8" t="s">
        <v>638</v>
      </c>
    </row>
    <row r="451" spans="1:65" s="151" customFormat="1" ht="15.75" customHeight="1">
      <c r="B451" s="152"/>
      <c r="C451" s="188"/>
      <c r="D451" s="153"/>
      <c r="E451" s="154"/>
      <c r="F451" s="351" t="s">
        <v>770</v>
      </c>
      <c r="G451" s="351"/>
      <c r="H451" s="351"/>
      <c r="I451" s="351"/>
      <c r="J451" s="153"/>
      <c r="K451" s="155">
        <f>4*2</f>
        <v>8</v>
      </c>
      <c r="L451" s="153"/>
      <c r="M451" s="153"/>
      <c r="N451" s="153"/>
      <c r="O451" s="153"/>
      <c r="P451" s="153"/>
      <c r="Q451" s="153"/>
      <c r="R451" s="156"/>
      <c r="T451" s="157"/>
      <c r="U451" s="153"/>
      <c r="V451" s="153"/>
      <c r="W451" s="153"/>
      <c r="X451" s="153"/>
      <c r="Y451" s="153"/>
      <c r="Z451" s="153"/>
      <c r="AA451" s="158"/>
      <c r="AT451" s="159" t="s">
        <v>148</v>
      </c>
      <c r="AU451" s="159" t="s">
        <v>86</v>
      </c>
      <c r="AV451" s="151" t="s">
        <v>86</v>
      </c>
      <c r="AW451" s="151" t="s">
        <v>27</v>
      </c>
      <c r="AX451" s="151" t="s">
        <v>75</v>
      </c>
      <c r="AY451" s="159" t="s">
        <v>135</v>
      </c>
    </row>
    <row r="452" spans="1:65" s="22" customFormat="1" ht="31.5" customHeight="1">
      <c r="B452" s="134"/>
      <c r="C452" s="186">
        <v>139</v>
      </c>
      <c r="D452" s="135" t="s">
        <v>136</v>
      </c>
      <c r="E452" s="136" t="s">
        <v>639</v>
      </c>
      <c r="F452" s="347" t="s">
        <v>640</v>
      </c>
      <c r="G452" s="347"/>
      <c r="H452" s="347"/>
      <c r="I452" s="347"/>
      <c r="J452" s="137" t="s">
        <v>256</v>
      </c>
      <c r="K452" s="138">
        <v>2</v>
      </c>
      <c r="L452" s="348"/>
      <c r="M452" s="348"/>
      <c r="N452" s="348">
        <f>ROUND(L452*K452,2)</f>
        <v>0</v>
      </c>
      <c r="O452" s="348"/>
      <c r="P452" s="348"/>
      <c r="Q452" s="348"/>
      <c r="R452" s="139"/>
      <c r="T452" s="140"/>
      <c r="U452" s="33" t="s">
        <v>34</v>
      </c>
      <c r="V452" s="141">
        <v>0</v>
      </c>
      <c r="W452" s="141">
        <f>V452*K452</f>
        <v>0</v>
      </c>
      <c r="X452" s="141">
        <v>0</v>
      </c>
      <c r="Y452" s="141">
        <f>X452*K452</f>
        <v>0</v>
      </c>
      <c r="Z452" s="141">
        <v>0</v>
      </c>
      <c r="AA452" s="142">
        <f>Z452*K452</f>
        <v>0</v>
      </c>
      <c r="AR452" s="8" t="s">
        <v>353</v>
      </c>
      <c r="AT452" s="8" t="s">
        <v>136</v>
      </c>
      <c r="AU452" s="8" t="s">
        <v>86</v>
      </c>
      <c r="AY452" s="8" t="s">
        <v>135</v>
      </c>
      <c r="BE452" s="143">
        <f>IF(U452="základní",N452,0)</f>
        <v>0</v>
      </c>
      <c r="BF452" s="143">
        <f>IF(U452="snížená",N452,0)</f>
        <v>0</v>
      </c>
      <c r="BG452" s="143">
        <f>IF(U452="zákl. přenesená",N452,0)</f>
        <v>0</v>
      </c>
      <c r="BH452" s="143">
        <f>IF(U452="sníž. přenesená",N452,0)</f>
        <v>0</v>
      </c>
      <c r="BI452" s="143">
        <f>IF(U452="nulová",N452,0)</f>
        <v>0</v>
      </c>
      <c r="BJ452" s="8" t="s">
        <v>75</v>
      </c>
      <c r="BK452" s="143">
        <f>ROUND(L452*K452,2)</f>
        <v>0</v>
      </c>
      <c r="BL452" s="8" t="s">
        <v>353</v>
      </c>
      <c r="BM452" s="8" t="s">
        <v>641</v>
      </c>
    </row>
    <row r="453" spans="1:65" ht="22.5" customHeight="1">
      <c r="A453" s="22"/>
      <c r="B453" s="134"/>
      <c r="C453" s="189">
        <v>140</v>
      </c>
      <c r="D453" s="179" t="s">
        <v>214</v>
      </c>
      <c r="E453" s="180" t="s">
        <v>642</v>
      </c>
      <c r="F453" s="355" t="s">
        <v>643</v>
      </c>
      <c r="G453" s="355"/>
      <c r="H453" s="355"/>
      <c r="I453" s="355"/>
      <c r="J453" s="181" t="s">
        <v>256</v>
      </c>
      <c r="K453" s="182">
        <v>1</v>
      </c>
      <c r="L453" s="356"/>
      <c r="M453" s="356"/>
      <c r="N453" s="356">
        <f>ROUND(L453*K453,2)</f>
        <v>0</v>
      </c>
      <c r="O453" s="356"/>
      <c r="P453" s="356"/>
      <c r="Q453" s="356"/>
      <c r="R453" s="139"/>
      <c r="T453" s="140"/>
      <c r="U453" s="33" t="s">
        <v>34</v>
      </c>
      <c r="V453" s="141">
        <v>0</v>
      </c>
      <c r="W453" s="141">
        <f>V453*K453</f>
        <v>0</v>
      </c>
      <c r="X453" s="141">
        <v>0</v>
      </c>
      <c r="Y453" s="141">
        <f>X453*K453</f>
        <v>0</v>
      </c>
      <c r="Z453" s="141">
        <v>0</v>
      </c>
      <c r="AA453" s="142">
        <f>Z453*K453</f>
        <v>0</v>
      </c>
      <c r="AR453" s="8" t="s">
        <v>357</v>
      </c>
      <c r="AT453" s="8" t="s">
        <v>214</v>
      </c>
      <c r="AU453" s="8" t="s">
        <v>86</v>
      </c>
      <c r="AY453" s="8" t="s">
        <v>135</v>
      </c>
      <c r="BE453" s="143">
        <f>IF(U453="základní",N453,0)</f>
        <v>0</v>
      </c>
      <c r="BF453" s="143">
        <f>IF(U453="snížená",N453,0)</f>
        <v>0</v>
      </c>
      <c r="BG453" s="143">
        <f>IF(U453="zákl. přenesená",N453,0)</f>
        <v>0</v>
      </c>
      <c r="BH453" s="143">
        <f>IF(U453="sníž. přenesená",N453,0)</f>
        <v>0</v>
      </c>
      <c r="BI453" s="143">
        <f>IF(U453="nulová",N453,0)</f>
        <v>0</v>
      </c>
      <c r="BJ453" s="8" t="s">
        <v>75</v>
      </c>
      <c r="BK453" s="143">
        <f>ROUND(L453*K453,2)</f>
        <v>0</v>
      </c>
      <c r="BL453" s="8" t="s">
        <v>353</v>
      </c>
      <c r="BM453" s="8" t="s">
        <v>644</v>
      </c>
    </row>
    <row r="454" spans="1:65" ht="21.75" customHeight="1">
      <c r="A454" s="22"/>
      <c r="B454" s="134"/>
      <c r="C454" s="189">
        <v>141</v>
      </c>
      <c r="D454" s="179" t="s">
        <v>214</v>
      </c>
      <c r="E454" s="180" t="s">
        <v>645</v>
      </c>
      <c r="F454" s="355" t="s">
        <v>646</v>
      </c>
      <c r="G454" s="355"/>
      <c r="H454" s="355"/>
      <c r="I454" s="355"/>
      <c r="J454" s="181" t="s">
        <v>256</v>
      </c>
      <c r="K454" s="182">
        <v>1</v>
      </c>
      <c r="L454" s="356"/>
      <c r="M454" s="356"/>
      <c r="N454" s="356">
        <f>ROUND(L454*K454,2)</f>
        <v>0</v>
      </c>
      <c r="O454" s="356"/>
      <c r="P454" s="356"/>
      <c r="Q454" s="356"/>
      <c r="R454" s="139"/>
      <c r="T454" s="140"/>
      <c r="U454" s="33" t="s">
        <v>34</v>
      </c>
      <c r="V454" s="141">
        <v>0</v>
      </c>
      <c r="W454" s="141">
        <f>V454*K454</f>
        <v>0</v>
      </c>
      <c r="X454" s="141">
        <v>0</v>
      </c>
      <c r="Y454" s="141">
        <f>X454*K454</f>
        <v>0</v>
      </c>
      <c r="Z454" s="141">
        <v>0</v>
      </c>
      <c r="AA454" s="142">
        <f>Z454*K454</f>
        <v>0</v>
      </c>
      <c r="AR454" s="8" t="s">
        <v>357</v>
      </c>
      <c r="AT454" s="8" t="s">
        <v>214</v>
      </c>
      <c r="AU454" s="8" t="s">
        <v>86</v>
      </c>
      <c r="AY454" s="8" t="s">
        <v>135</v>
      </c>
      <c r="BE454" s="143">
        <f>IF(U454="základní",N454,0)</f>
        <v>0</v>
      </c>
      <c r="BF454" s="143">
        <f>IF(U454="snížená",N454,0)</f>
        <v>0</v>
      </c>
      <c r="BG454" s="143">
        <f>IF(U454="zákl. přenesená",N454,0)</f>
        <v>0</v>
      </c>
      <c r="BH454" s="143">
        <f>IF(U454="sníž. přenesená",N454,0)</f>
        <v>0</v>
      </c>
      <c r="BI454" s="143">
        <f>IF(U454="nulová",N454,0)</f>
        <v>0</v>
      </c>
      <c r="BJ454" s="8" t="s">
        <v>75</v>
      </c>
      <c r="BK454" s="143">
        <f>ROUND(L454*K454,2)</f>
        <v>0</v>
      </c>
      <c r="BL454" s="8" t="s">
        <v>353</v>
      </c>
      <c r="BM454" s="8" t="s">
        <v>647</v>
      </c>
    </row>
    <row r="455" spans="1:65" ht="28.5" customHeight="1">
      <c r="A455" s="22"/>
      <c r="B455" s="134"/>
      <c r="C455" s="186">
        <v>142</v>
      </c>
      <c r="D455" s="135" t="s">
        <v>136</v>
      </c>
      <c r="E455" s="136" t="s">
        <v>648</v>
      </c>
      <c r="F455" s="347" t="s">
        <v>649</v>
      </c>
      <c r="G455" s="347"/>
      <c r="H455" s="347"/>
      <c r="I455" s="347"/>
      <c r="J455" s="137" t="s">
        <v>185</v>
      </c>
      <c r="K455" s="138">
        <v>0.33</v>
      </c>
      <c r="L455" s="348"/>
      <c r="M455" s="348"/>
      <c r="N455" s="348">
        <f>ROUND(L455*K455,2)</f>
        <v>0</v>
      </c>
      <c r="O455" s="348"/>
      <c r="P455" s="348"/>
      <c r="Q455" s="348"/>
      <c r="R455" s="139"/>
      <c r="T455" s="140"/>
      <c r="U455" s="33" t="s">
        <v>34</v>
      </c>
      <c r="V455" s="141">
        <v>0</v>
      </c>
      <c r="W455" s="141">
        <f>V455*K455</f>
        <v>0</v>
      </c>
      <c r="X455" s="141">
        <v>0</v>
      </c>
      <c r="Y455" s="141">
        <f>X455*K455</f>
        <v>0</v>
      </c>
      <c r="Z455" s="141">
        <v>0</v>
      </c>
      <c r="AA455" s="142">
        <f>Z455*K455</f>
        <v>0</v>
      </c>
      <c r="AR455" s="8" t="s">
        <v>353</v>
      </c>
      <c r="AT455" s="8" t="s">
        <v>136</v>
      </c>
      <c r="AU455" s="8" t="s">
        <v>86</v>
      </c>
      <c r="AY455" s="8" t="s">
        <v>135</v>
      </c>
      <c r="BE455" s="143">
        <f>IF(U455="základní",N455,0)</f>
        <v>0</v>
      </c>
      <c r="BF455" s="143">
        <f>IF(U455="snížená",N455,0)</f>
        <v>0</v>
      </c>
      <c r="BG455" s="143">
        <f>IF(U455="zákl. přenesená",N455,0)</f>
        <v>0</v>
      </c>
      <c r="BH455" s="143">
        <f>IF(U455="sníž. přenesená",N455,0)</f>
        <v>0</v>
      </c>
      <c r="BI455" s="143">
        <f>IF(U455="nulová",N455,0)</f>
        <v>0</v>
      </c>
      <c r="BJ455" s="8" t="s">
        <v>75</v>
      </c>
      <c r="BK455" s="143">
        <f>ROUND(L455*K455,2)</f>
        <v>0</v>
      </c>
      <c r="BL455" s="8" t="s">
        <v>353</v>
      </c>
      <c r="BM455" s="8" t="s">
        <v>650</v>
      </c>
    </row>
    <row r="456" spans="1:65" s="122" customFormat="1" ht="23.25" customHeight="1">
      <c r="B456" s="123"/>
      <c r="C456" s="124"/>
      <c r="D456" s="133" t="s">
        <v>115</v>
      </c>
      <c r="E456" s="133"/>
      <c r="F456" s="133"/>
      <c r="G456" s="133"/>
      <c r="H456" s="133"/>
      <c r="I456" s="133"/>
      <c r="J456" s="133"/>
      <c r="K456" s="133"/>
      <c r="L456" s="133"/>
      <c r="M456" s="133"/>
      <c r="N456" s="350">
        <f>N457</f>
        <v>0</v>
      </c>
      <c r="O456" s="350"/>
      <c r="P456" s="350"/>
      <c r="Q456" s="350"/>
      <c r="R456" s="126"/>
      <c r="T456" s="127"/>
      <c r="U456" s="124"/>
      <c r="V456" s="124"/>
      <c r="W456" s="128">
        <f>SUM(W462:W467)</f>
        <v>3.5632800000000002</v>
      </c>
      <c r="X456" s="124"/>
      <c r="Y456" s="128">
        <f>SUM(Y462:Y467)</f>
        <v>0.14624088000000002</v>
      </c>
      <c r="Z456" s="124"/>
      <c r="AA456" s="129">
        <f>SUM(AA462:AA467)</f>
        <v>0</v>
      </c>
      <c r="AR456" s="130" t="s">
        <v>86</v>
      </c>
      <c r="AT456" s="131" t="s">
        <v>68</v>
      </c>
      <c r="AU456" s="131" t="s">
        <v>75</v>
      </c>
      <c r="AY456" s="130" t="s">
        <v>135</v>
      </c>
      <c r="BK456" s="132">
        <f>SUM(BK462:BK467)</f>
        <v>0</v>
      </c>
    </row>
    <row r="457" spans="1:65" s="22" customFormat="1" ht="25.5" customHeight="1">
      <c r="B457" s="134"/>
      <c r="C457" s="186">
        <v>143</v>
      </c>
      <c r="D457" s="135" t="s">
        <v>136</v>
      </c>
      <c r="E457" s="136" t="s">
        <v>651</v>
      </c>
      <c r="F457" s="347" t="s">
        <v>652</v>
      </c>
      <c r="G457" s="347"/>
      <c r="H457" s="347"/>
      <c r="I457" s="347"/>
      <c r="J457" s="137" t="s">
        <v>167</v>
      </c>
      <c r="K457" s="138">
        <v>1</v>
      </c>
      <c r="L457" s="348"/>
      <c r="M457" s="348"/>
      <c r="N457" s="348">
        <f>ROUND(L457*K457,2)</f>
        <v>0</v>
      </c>
      <c r="O457" s="348"/>
      <c r="P457" s="348"/>
      <c r="Q457" s="348"/>
      <c r="R457" s="139"/>
      <c r="T457" s="140"/>
      <c r="U457" s="33" t="s">
        <v>34</v>
      </c>
      <c r="V457" s="141">
        <v>0</v>
      </c>
      <c r="W457" s="141">
        <f>V457*K457</f>
        <v>0</v>
      </c>
      <c r="X457" s="141">
        <v>0</v>
      </c>
      <c r="Y457" s="141">
        <f>X457*K457</f>
        <v>0</v>
      </c>
      <c r="Z457" s="141">
        <v>0</v>
      </c>
      <c r="AA457" s="142">
        <f>Z457*K457</f>
        <v>0</v>
      </c>
      <c r="AR457" s="8" t="s">
        <v>353</v>
      </c>
      <c r="AT457" s="8" t="s">
        <v>136</v>
      </c>
      <c r="AU457" s="8" t="s">
        <v>86</v>
      </c>
      <c r="AY457" s="8" t="s">
        <v>135</v>
      </c>
      <c r="BE457" s="143">
        <f>IF(U457="základní",N457,0)</f>
        <v>0</v>
      </c>
      <c r="BF457" s="143">
        <f>IF(U457="snížená",N457,0)</f>
        <v>0</v>
      </c>
      <c r="BG457" s="143">
        <f>IF(U457="zákl. přenesená",N457,0)</f>
        <v>0</v>
      </c>
      <c r="BH457" s="143">
        <f>IF(U457="sníž. přenesená",N457,0)</f>
        <v>0</v>
      </c>
      <c r="BI457" s="143">
        <f>IF(U457="nulová",N457,0)</f>
        <v>0</v>
      </c>
      <c r="BJ457" s="8" t="s">
        <v>75</v>
      </c>
      <c r="BK457" s="143">
        <f>ROUND(L457*K457,2)</f>
        <v>0</v>
      </c>
      <c r="BL457" s="8" t="s">
        <v>353</v>
      </c>
      <c r="BM457" s="8" t="s">
        <v>400</v>
      </c>
    </row>
    <row r="458" spans="1:65" s="122" customFormat="1" ht="20.25" customHeight="1">
      <c r="B458" s="123"/>
      <c r="C458" s="124"/>
      <c r="D458" s="133" t="s">
        <v>116</v>
      </c>
      <c r="E458" s="133"/>
      <c r="F458" s="133"/>
      <c r="G458" s="133"/>
      <c r="H458" s="133"/>
      <c r="I458" s="133"/>
      <c r="J458" s="133"/>
      <c r="K458" s="133"/>
      <c r="L458" s="133"/>
      <c r="M458" s="133"/>
      <c r="N458" s="350">
        <f>SUM(N459:Q466)</f>
        <v>0</v>
      </c>
      <c r="O458" s="350"/>
      <c r="P458" s="350"/>
      <c r="Q458" s="350"/>
      <c r="R458" s="126"/>
      <c r="T458" s="127"/>
      <c r="U458" s="124"/>
      <c r="V458" s="124"/>
      <c r="W458" s="128">
        <f>SUM(W459:W466)</f>
        <v>8.8055000000000003</v>
      </c>
      <c r="X458" s="124"/>
      <c r="Y458" s="128">
        <f>SUM(Y459:Y466)</f>
        <v>0.42407327999999994</v>
      </c>
      <c r="Z458" s="124"/>
      <c r="AA458" s="129">
        <f>SUM(AA459:AA466)</f>
        <v>0</v>
      </c>
      <c r="AR458" s="130" t="s">
        <v>86</v>
      </c>
      <c r="AT458" s="131" t="s">
        <v>68</v>
      </c>
      <c r="AU458" s="131" t="s">
        <v>75</v>
      </c>
      <c r="AY458" s="130" t="s">
        <v>135</v>
      </c>
      <c r="BK458" s="132">
        <f>SUM(BK459:BK466)</f>
        <v>0</v>
      </c>
    </row>
    <row r="459" spans="1:65" s="22" customFormat="1" ht="31.5" customHeight="1">
      <c r="B459" s="134"/>
      <c r="C459" s="186">
        <v>144</v>
      </c>
      <c r="D459" s="135" t="s">
        <v>136</v>
      </c>
      <c r="E459" s="136" t="s">
        <v>653</v>
      </c>
      <c r="F459" s="347" t="s">
        <v>654</v>
      </c>
      <c r="G459" s="347"/>
      <c r="H459" s="347"/>
      <c r="I459" s="347"/>
      <c r="J459" s="137" t="s">
        <v>139</v>
      </c>
      <c r="K459" s="138">
        <v>67.763999999999996</v>
      </c>
      <c r="L459" s="348"/>
      <c r="M459" s="348"/>
      <c r="N459" s="348">
        <f>ROUND(L459*K459,2)</f>
        <v>0</v>
      </c>
      <c r="O459" s="348"/>
      <c r="P459" s="348"/>
      <c r="Q459" s="348"/>
      <c r="R459" s="139"/>
      <c r="T459" s="140"/>
      <c r="U459" s="33" t="s">
        <v>34</v>
      </c>
      <c r="V459" s="141">
        <v>0.125</v>
      </c>
      <c r="W459" s="141">
        <f>V459*K459</f>
        <v>8.4704999999999995</v>
      </c>
      <c r="X459" s="141">
        <v>4.1000000000000003E-3</v>
      </c>
      <c r="Y459" s="141">
        <f>X459*K459</f>
        <v>0.27783239999999998</v>
      </c>
      <c r="Z459" s="141">
        <v>0</v>
      </c>
      <c r="AA459" s="142">
        <f>Z459*K459</f>
        <v>0</v>
      </c>
      <c r="AR459" s="8" t="s">
        <v>353</v>
      </c>
      <c r="AT459" s="8" t="s">
        <v>136</v>
      </c>
      <c r="AU459" s="8" t="s">
        <v>86</v>
      </c>
      <c r="AY459" s="8" t="s">
        <v>135</v>
      </c>
      <c r="BE459" s="143">
        <f>IF(U459="základní",N459,0)</f>
        <v>0</v>
      </c>
      <c r="BF459" s="143">
        <f>IF(U459="snížená",N459,0)</f>
        <v>0</v>
      </c>
      <c r="BG459" s="143">
        <f>IF(U459="zákl. přenesená",N459,0)</f>
        <v>0</v>
      </c>
      <c r="BH459" s="143">
        <f>IF(U459="sníž. přenesená",N459,0)</f>
        <v>0</v>
      </c>
      <c r="BI459" s="143">
        <f>IF(U459="nulová",N459,0)</f>
        <v>0</v>
      </c>
      <c r="BJ459" s="8" t="s">
        <v>75</v>
      </c>
      <c r="BK459" s="143">
        <f>ROUND(L459*K459,2)</f>
        <v>0</v>
      </c>
      <c r="BL459" s="8" t="s">
        <v>353</v>
      </c>
      <c r="BM459" s="8" t="s">
        <v>655</v>
      </c>
    </row>
    <row r="460" spans="1:65" s="160" customFormat="1" ht="15.75" customHeight="1">
      <c r="B460" s="161"/>
      <c r="C460" s="162"/>
      <c r="D460" s="162"/>
      <c r="E460" s="163"/>
      <c r="F460" s="352" t="s">
        <v>236</v>
      </c>
      <c r="G460" s="352"/>
      <c r="H460" s="352"/>
      <c r="I460" s="352"/>
      <c r="J460" s="162"/>
      <c r="K460" s="163"/>
      <c r="L460" s="162"/>
      <c r="M460" s="162"/>
      <c r="N460" s="162"/>
      <c r="O460" s="162"/>
      <c r="P460" s="162"/>
      <c r="Q460" s="162"/>
      <c r="R460" s="164"/>
      <c r="T460" s="165"/>
      <c r="U460" s="162"/>
      <c r="V460" s="162"/>
      <c r="W460" s="162"/>
      <c r="X460" s="162"/>
      <c r="Y460" s="162"/>
      <c r="Z460" s="162"/>
      <c r="AA460" s="166"/>
      <c r="AT460" s="167" t="s">
        <v>148</v>
      </c>
      <c r="AU460" s="167" t="s">
        <v>86</v>
      </c>
      <c r="AV460" s="160" t="s">
        <v>75</v>
      </c>
      <c r="AW460" s="160" t="s">
        <v>27</v>
      </c>
      <c r="AX460" s="160" t="s">
        <v>69</v>
      </c>
      <c r="AY460" s="167" t="s">
        <v>135</v>
      </c>
    </row>
    <row r="461" spans="1:65" s="151" customFormat="1" ht="15.75" customHeight="1">
      <c r="B461" s="152"/>
      <c r="C461" s="188"/>
      <c r="D461" s="153"/>
      <c r="E461" s="154"/>
      <c r="F461" s="353" t="s">
        <v>373</v>
      </c>
      <c r="G461" s="353"/>
      <c r="H461" s="353"/>
      <c r="I461" s="353"/>
      <c r="J461" s="153"/>
      <c r="K461" s="155">
        <v>67.763999999999996</v>
      </c>
      <c r="L461" s="153"/>
      <c r="M461" s="153"/>
      <c r="N461" s="153"/>
      <c r="O461" s="153"/>
      <c r="P461" s="153"/>
      <c r="Q461" s="153"/>
      <c r="R461" s="156"/>
      <c r="T461" s="157"/>
      <c r="U461" s="153"/>
      <c r="V461" s="153"/>
      <c r="W461" s="153"/>
      <c r="X461" s="153"/>
      <c r="Y461" s="153"/>
      <c r="Z461" s="153"/>
      <c r="AA461" s="158"/>
      <c r="AT461" s="159" t="s">
        <v>148</v>
      </c>
      <c r="AU461" s="159" t="s">
        <v>86</v>
      </c>
      <c r="AV461" s="151" t="s">
        <v>86</v>
      </c>
      <c r="AW461" s="151" t="s">
        <v>27</v>
      </c>
      <c r="AX461" s="151" t="s">
        <v>75</v>
      </c>
      <c r="AY461" s="159" t="s">
        <v>135</v>
      </c>
    </row>
    <row r="462" spans="1:65" s="22" customFormat="1" ht="31.5" customHeight="1">
      <c r="B462" s="134"/>
      <c r="C462" s="189">
        <v>145</v>
      </c>
      <c r="D462" s="179" t="s">
        <v>214</v>
      </c>
      <c r="E462" s="180" t="s">
        <v>656</v>
      </c>
      <c r="F462" s="355" t="s">
        <v>763</v>
      </c>
      <c r="G462" s="355"/>
      <c r="H462" s="355"/>
      <c r="I462" s="355"/>
      <c r="J462" s="181" t="s">
        <v>139</v>
      </c>
      <c r="K462" s="182">
        <v>81.316000000000003</v>
      </c>
      <c r="L462" s="356"/>
      <c r="M462" s="356"/>
      <c r="N462" s="356">
        <f>ROUND(L462*K462,2)</f>
        <v>0</v>
      </c>
      <c r="O462" s="356"/>
      <c r="P462" s="356"/>
      <c r="Q462" s="356"/>
      <c r="R462" s="139"/>
      <c r="T462" s="140"/>
      <c r="U462" s="33" t="s">
        <v>34</v>
      </c>
      <c r="V462" s="141">
        <v>0</v>
      </c>
      <c r="W462" s="141">
        <f>V462*K462</f>
        <v>0</v>
      </c>
      <c r="X462" s="141">
        <v>1.6800000000000001E-3</v>
      </c>
      <c r="Y462" s="141">
        <f>X462*K462</f>
        <v>0.13661088000000002</v>
      </c>
      <c r="Z462" s="141">
        <v>0</v>
      </c>
      <c r="AA462" s="142">
        <f>Z462*K462</f>
        <v>0</v>
      </c>
      <c r="AR462" s="8" t="s">
        <v>357</v>
      </c>
      <c r="AT462" s="8" t="s">
        <v>214</v>
      </c>
      <c r="AU462" s="8" t="s">
        <v>86</v>
      </c>
      <c r="AY462" s="8" t="s">
        <v>135</v>
      </c>
      <c r="BE462" s="143">
        <f>IF(U462="základní",N462,0)</f>
        <v>0</v>
      </c>
      <c r="BF462" s="143">
        <f>IF(U462="snížená",N462,0)</f>
        <v>0</v>
      </c>
      <c r="BG462" s="143">
        <f>IF(U462="zákl. přenesená",N462,0)</f>
        <v>0</v>
      </c>
      <c r="BH462" s="143">
        <f>IF(U462="sníž. přenesená",N462,0)</f>
        <v>0</v>
      </c>
      <c r="BI462" s="143">
        <f>IF(U462="nulová",N462,0)</f>
        <v>0</v>
      </c>
      <c r="BJ462" s="8" t="s">
        <v>75</v>
      </c>
      <c r="BK462" s="143">
        <f>ROUND(L462*K462,2)</f>
        <v>0</v>
      </c>
      <c r="BL462" s="8" t="s">
        <v>353</v>
      </c>
      <c r="BM462" s="8" t="s">
        <v>657</v>
      </c>
    </row>
    <row r="463" spans="1:65" s="160" customFormat="1" ht="13.5" customHeight="1">
      <c r="B463" s="161"/>
      <c r="C463" s="187"/>
      <c r="D463" s="162"/>
      <c r="E463" s="163"/>
      <c r="F463" s="352" t="s">
        <v>236</v>
      </c>
      <c r="G463" s="352"/>
      <c r="H463" s="352"/>
      <c r="I463" s="352"/>
      <c r="J463" s="162"/>
      <c r="K463" s="163"/>
      <c r="L463" s="162"/>
      <c r="M463" s="162"/>
      <c r="N463" s="162"/>
      <c r="O463" s="162"/>
      <c r="P463" s="162"/>
      <c r="Q463" s="162"/>
      <c r="R463" s="164"/>
      <c r="T463" s="165"/>
      <c r="U463" s="162"/>
      <c r="V463" s="162"/>
      <c r="W463" s="162"/>
      <c r="X463" s="162"/>
      <c r="Y463" s="162"/>
      <c r="Z463" s="162"/>
      <c r="AA463" s="166"/>
      <c r="AT463" s="167" t="s">
        <v>148</v>
      </c>
      <c r="AU463" s="167" t="s">
        <v>86</v>
      </c>
      <c r="AV463" s="160" t="s">
        <v>75</v>
      </c>
      <c r="AW463" s="160" t="s">
        <v>27</v>
      </c>
      <c r="AX463" s="160" t="s">
        <v>69</v>
      </c>
      <c r="AY463" s="167" t="s">
        <v>135</v>
      </c>
    </row>
    <row r="464" spans="1:65" s="151" customFormat="1" ht="14.25" customHeight="1">
      <c r="B464" s="152"/>
      <c r="C464" s="188"/>
      <c r="D464" s="153"/>
      <c r="E464" s="154"/>
      <c r="F464" s="353" t="s">
        <v>376</v>
      </c>
      <c r="G464" s="353"/>
      <c r="H464" s="353"/>
      <c r="I464" s="353"/>
      <c r="J464" s="153"/>
      <c r="K464" s="155">
        <v>81.316000000000003</v>
      </c>
      <c r="L464" s="153"/>
      <c r="M464" s="153"/>
      <c r="N464" s="153"/>
      <c r="O464" s="153"/>
      <c r="P464" s="153"/>
      <c r="Q464" s="153"/>
      <c r="R464" s="156"/>
      <c r="T464" s="157"/>
      <c r="U464" s="153"/>
      <c r="V464" s="153"/>
      <c r="W464" s="153"/>
      <c r="X464" s="153"/>
      <c r="Y464" s="153"/>
      <c r="Z464" s="153"/>
      <c r="AA464" s="158"/>
      <c r="AT464" s="159" t="s">
        <v>148</v>
      </c>
      <c r="AU464" s="159" t="s">
        <v>86</v>
      </c>
      <c r="AV464" s="151" t="s">
        <v>86</v>
      </c>
      <c r="AW464" s="151" t="s">
        <v>27</v>
      </c>
      <c r="AX464" s="151" t="s">
        <v>75</v>
      </c>
      <c r="AY464" s="159" t="s">
        <v>135</v>
      </c>
    </row>
    <row r="465" spans="1:65" s="22" customFormat="1" ht="31.5" customHeight="1">
      <c r="B465" s="134"/>
      <c r="C465" s="186">
        <v>146</v>
      </c>
      <c r="D465" s="135" t="s">
        <v>136</v>
      </c>
      <c r="E465" s="136" t="s">
        <v>658</v>
      </c>
      <c r="F465" s="347" t="s">
        <v>659</v>
      </c>
      <c r="G465" s="347"/>
      <c r="H465" s="347"/>
      <c r="I465" s="347"/>
      <c r="J465" s="137" t="s">
        <v>139</v>
      </c>
      <c r="K465" s="138">
        <v>1</v>
      </c>
      <c r="L465" s="348"/>
      <c r="M465" s="348"/>
      <c r="N465" s="348">
        <f>ROUND(L465*K465,2)</f>
        <v>0</v>
      </c>
      <c r="O465" s="348"/>
      <c r="P465" s="348"/>
      <c r="Q465" s="348"/>
      <c r="R465" s="139"/>
      <c r="T465" s="140"/>
      <c r="U465" s="33" t="s">
        <v>34</v>
      </c>
      <c r="V465" s="141">
        <v>0.3</v>
      </c>
      <c r="W465" s="141">
        <f>V465*K465</f>
        <v>0.3</v>
      </c>
      <c r="X465" s="141">
        <v>7.7000000000000002E-3</v>
      </c>
      <c r="Y465" s="141">
        <f>X465*K465</f>
        <v>7.7000000000000002E-3</v>
      </c>
      <c r="Z465" s="141">
        <v>0</v>
      </c>
      <c r="AA465" s="142">
        <f>Z465*K465</f>
        <v>0</v>
      </c>
      <c r="AR465" s="8" t="s">
        <v>353</v>
      </c>
      <c r="AT465" s="8" t="s">
        <v>136</v>
      </c>
      <c r="AU465" s="8" t="s">
        <v>86</v>
      </c>
      <c r="AY465" s="8" t="s">
        <v>135</v>
      </c>
      <c r="BE465" s="143">
        <f>IF(U465="základní",N465,0)</f>
        <v>0</v>
      </c>
      <c r="BF465" s="143">
        <f>IF(U465="snížená",N465,0)</f>
        <v>0</v>
      </c>
      <c r="BG465" s="143">
        <f>IF(U465="zákl. přenesená",N465,0)</f>
        <v>0</v>
      </c>
      <c r="BH465" s="143">
        <f>IF(U465="sníž. přenesená",N465,0)</f>
        <v>0</v>
      </c>
      <c r="BI465" s="143">
        <f>IF(U465="nulová",N465,0)</f>
        <v>0</v>
      </c>
      <c r="BJ465" s="8" t="s">
        <v>75</v>
      </c>
      <c r="BK465" s="143">
        <f>ROUND(L465*K465,2)</f>
        <v>0</v>
      </c>
      <c r="BL465" s="8" t="s">
        <v>353</v>
      </c>
      <c r="BM465" s="8" t="s">
        <v>660</v>
      </c>
    </row>
    <row r="466" spans="1:65" s="22" customFormat="1" ht="44.25" customHeight="1">
      <c r="B466" s="134"/>
      <c r="C466" s="186">
        <v>147</v>
      </c>
      <c r="D466" s="135" t="s">
        <v>136</v>
      </c>
      <c r="E466" s="136" t="s">
        <v>661</v>
      </c>
      <c r="F466" s="347" t="s">
        <v>662</v>
      </c>
      <c r="G466" s="347"/>
      <c r="H466" s="347"/>
      <c r="I466" s="347"/>
      <c r="J466" s="137" t="s">
        <v>139</v>
      </c>
      <c r="K466" s="138">
        <v>1</v>
      </c>
      <c r="L466" s="348"/>
      <c r="M466" s="348"/>
      <c r="N466" s="348">
        <f>ROUND(L466*K466,2)</f>
        <v>0</v>
      </c>
      <c r="O466" s="348"/>
      <c r="P466" s="348"/>
      <c r="Q466" s="348"/>
      <c r="R466" s="139"/>
      <c r="T466" s="140"/>
      <c r="U466" s="33" t="s">
        <v>34</v>
      </c>
      <c r="V466" s="141">
        <v>3.5000000000000003E-2</v>
      </c>
      <c r="W466" s="141">
        <f>V466*K466</f>
        <v>3.5000000000000003E-2</v>
      </c>
      <c r="X466" s="141">
        <v>1.9300000000000001E-3</v>
      </c>
      <c r="Y466" s="141">
        <f>X466*K466</f>
        <v>1.9300000000000001E-3</v>
      </c>
      <c r="Z466" s="141">
        <v>0</v>
      </c>
      <c r="AA466" s="142">
        <f>Z466*K466</f>
        <v>0</v>
      </c>
      <c r="AR466" s="8" t="s">
        <v>353</v>
      </c>
      <c r="AT466" s="8" t="s">
        <v>136</v>
      </c>
      <c r="AU466" s="8" t="s">
        <v>86</v>
      </c>
      <c r="AY466" s="8" t="s">
        <v>135</v>
      </c>
      <c r="BE466" s="143">
        <f>IF(U466="základní",N466,0)</f>
        <v>0</v>
      </c>
      <c r="BF466" s="143">
        <f>IF(U466="snížená",N466,0)</f>
        <v>0</v>
      </c>
      <c r="BG466" s="143">
        <f>IF(U466="zákl. přenesená",N466,0)</f>
        <v>0</v>
      </c>
      <c r="BH466" s="143">
        <f>IF(U466="sníž. přenesená",N466,0)</f>
        <v>0</v>
      </c>
      <c r="BI466" s="143">
        <f>IF(U466="nulová",N466,0)</f>
        <v>0</v>
      </c>
      <c r="BJ466" s="8" t="s">
        <v>75</v>
      </c>
      <c r="BK466" s="143">
        <f>ROUND(L466*K466,2)</f>
        <v>0</v>
      </c>
      <c r="BL466" s="8" t="s">
        <v>353</v>
      </c>
      <c r="BM466" s="8" t="s">
        <v>663</v>
      </c>
    </row>
    <row r="467" spans="1:65" s="122" customFormat="1" ht="23.25" customHeight="1">
      <c r="B467" s="123"/>
      <c r="C467" s="124"/>
      <c r="D467" s="133" t="s">
        <v>117</v>
      </c>
      <c r="E467" s="133"/>
      <c r="F467" s="133"/>
      <c r="G467" s="133"/>
      <c r="H467" s="133"/>
      <c r="I467" s="133"/>
      <c r="J467" s="133"/>
      <c r="K467" s="133"/>
      <c r="L467" s="133"/>
      <c r="M467" s="133"/>
      <c r="N467" s="350">
        <f>SUM(N468:Q476)</f>
        <v>0</v>
      </c>
      <c r="O467" s="350"/>
      <c r="P467" s="350"/>
      <c r="Q467" s="350"/>
      <c r="R467" s="126"/>
      <c r="T467" s="127"/>
      <c r="U467" s="124"/>
      <c r="V467" s="124"/>
      <c r="W467" s="128">
        <f>SUM(W468:W468)</f>
        <v>3.2282800000000003</v>
      </c>
      <c r="X467" s="124"/>
      <c r="Y467" s="128">
        <f>SUM(Y468:Y468)</f>
        <v>0</v>
      </c>
      <c r="Z467" s="124"/>
      <c r="AA467" s="129">
        <f>SUM(AA468:AA468)</f>
        <v>0</v>
      </c>
      <c r="AR467" s="130" t="s">
        <v>86</v>
      </c>
      <c r="AT467" s="131" t="s">
        <v>68</v>
      </c>
      <c r="AU467" s="131" t="s">
        <v>75</v>
      </c>
      <c r="AY467" s="130" t="s">
        <v>135</v>
      </c>
      <c r="BK467" s="132">
        <f>SUM(BK468:BK468)</f>
        <v>0</v>
      </c>
    </row>
    <row r="468" spans="1:65" ht="31.5" customHeight="1">
      <c r="A468" s="22"/>
      <c r="B468" s="134"/>
      <c r="C468" s="186">
        <v>148</v>
      </c>
      <c r="D468" s="135" t="s">
        <v>136</v>
      </c>
      <c r="E468" s="136" t="s">
        <v>664</v>
      </c>
      <c r="F468" s="347" t="s">
        <v>665</v>
      </c>
      <c r="G468" s="347"/>
      <c r="H468" s="347"/>
      <c r="I468" s="347"/>
      <c r="J468" s="137" t="s">
        <v>185</v>
      </c>
      <c r="K468" s="138">
        <v>1.3340000000000001</v>
      </c>
      <c r="L468" s="348"/>
      <c r="M468" s="348"/>
      <c r="N468" s="348">
        <f>ROUND(L468*K468,2)</f>
        <v>0</v>
      </c>
      <c r="O468" s="348"/>
      <c r="P468" s="348"/>
      <c r="Q468" s="348"/>
      <c r="R468" s="139"/>
      <c r="T468" s="140"/>
      <c r="U468" s="33" t="s">
        <v>34</v>
      </c>
      <c r="V468" s="141">
        <v>2.42</v>
      </c>
      <c r="W468" s="141">
        <f>V468*K468</f>
        <v>3.2282800000000003</v>
      </c>
      <c r="X468" s="141">
        <v>0</v>
      </c>
      <c r="Y468" s="141">
        <f>X468*K468</f>
        <v>0</v>
      </c>
      <c r="Z468" s="141">
        <v>0</v>
      </c>
      <c r="AA468" s="142">
        <f>Z468*K468</f>
        <v>0</v>
      </c>
      <c r="AR468" s="8" t="s">
        <v>353</v>
      </c>
      <c r="AT468" s="8" t="s">
        <v>136</v>
      </c>
      <c r="AU468" s="8" t="s">
        <v>86</v>
      </c>
      <c r="AY468" s="8" t="s">
        <v>135</v>
      </c>
      <c r="BE468" s="143">
        <f>IF(U468="základní",N468,0)</f>
        <v>0</v>
      </c>
      <c r="BF468" s="143">
        <f>IF(U468="snížená",N468,0)</f>
        <v>0</v>
      </c>
      <c r="BG468" s="143">
        <f>IF(U468="zákl. přenesená",N468,0)</f>
        <v>0</v>
      </c>
      <c r="BH468" s="143">
        <f>IF(U468="sníž. přenesená",N468,0)</f>
        <v>0</v>
      </c>
      <c r="BI468" s="143">
        <f>IF(U468="nulová",N468,0)</f>
        <v>0</v>
      </c>
      <c r="BJ468" s="8" t="s">
        <v>75</v>
      </c>
      <c r="BK468" s="143">
        <f>ROUND(L468*K468,2)</f>
        <v>0</v>
      </c>
      <c r="BL468" s="8" t="s">
        <v>353</v>
      </c>
      <c r="BM468" s="8" t="s">
        <v>666</v>
      </c>
    </row>
    <row r="469" spans="1:65" s="122" customFormat="1" ht="19.5" customHeight="1">
      <c r="B469" s="123"/>
      <c r="C469" s="124"/>
      <c r="D469" s="133" t="s">
        <v>118</v>
      </c>
      <c r="E469" s="133"/>
      <c r="F469" s="133"/>
      <c r="G469" s="133"/>
      <c r="H469" s="133"/>
      <c r="I469" s="133"/>
      <c r="J469" s="133"/>
      <c r="K469" s="133"/>
      <c r="L469" s="133"/>
      <c r="M469" s="133"/>
      <c r="N469" s="350">
        <f>SUM(N470:Q473)</f>
        <v>0</v>
      </c>
      <c r="O469" s="350"/>
      <c r="P469" s="350"/>
      <c r="Q469" s="350"/>
      <c r="R469" s="126"/>
      <c r="T469" s="127"/>
      <c r="U469" s="124"/>
      <c r="V469" s="124"/>
      <c r="W469" s="128">
        <f>SUM(W470:W473)</f>
        <v>0</v>
      </c>
      <c r="X469" s="124"/>
      <c r="Y469" s="128">
        <f>SUM(Y470:Y473)</f>
        <v>0</v>
      </c>
      <c r="Z469" s="124"/>
      <c r="AA469" s="129">
        <f>SUM(AA470:AA473)</f>
        <v>0</v>
      </c>
      <c r="AR469" s="130" t="s">
        <v>86</v>
      </c>
      <c r="AT469" s="131" t="s">
        <v>68</v>
      </c>
      <c r="AU469" s="131" t="s">
        <v>75</v>
      </c>
      <c r="AY469" s="130" t="s">
        <v>135</v>
      </c>
      <c r="BK469" s="132">
        <f>SUM(BK470:BK473)</f>
        <v>0</v>
      </c>
    </row>
    <row r="470" spans="1:65" s="22" customFormat="1" ht="31.5" customHeight="1">
      <c r="B470" s="134"/>
      <c r="C470" s="186">
        <v>149</v>
      </c>
      <c r="D470" s="135" t="s">
        <v>136</v>
      </c>
      <c r="E470" s="136" t="s">
        <v>667</v>
      </c>
      <c r="F470" s="347" t="s">
        <v>668</v>
      </c>
      <c r="G470" s="347"/>
      <c r="H470" s="347"/>
      <c r="I470" s="347"/>
      <c r="J470" s="137" t="s">
        <v>139</v>
      </c>
      <c r="K470" s="138">
        <v>10</v>
      </c>
      <c r="L470" s="348"/>
      <c r="M470" s="348"/>
      <c r="N470" s="348">
        <f>ROUND(L470*K470,2)</f>
        <v>0</v>
      </c>
      <c r="O470" s="348"/>
      <c r="P470" s="348"/>
      <c r="Q470" s="348"/>
      <c r="R470" s="139"/>
      <c r="T470" s="140"/>
      <c r="U470" s="33" t="s">
        <v>34</v>
      </c>
      <c r="V470" s="141">
        <v>0</v>
      </c>
      <c r="W470" s="141">
        <f>V470*K470</f>
        <v>0</v>
      </c>
      <c r="X470" s="141">
        <v>0</v>
      </c>
      <c r="Y470" s="141">
        <f>X470*K470</f>
        <v>0</v>
      </c>
      <c r="Z470" s="141">
        <v>0</v>
      </c>
      <c r="AA470" s="142">
        <f>Z470*K470</f>
        <v>0</v>
      </c>
      <c r="AR470" s="8" t="s">
        <v>353</v>
      </c>
      <c r="AT470" s="8" t="s">
        <v>136</v>
      </c>
      <c r="AU470" s="8" t="s">
        <v>86</v>
      </c>
      <c r="AY470" s="8" t="s">
        <v>135</v>
      </c>
      <c r="BE470" s="143">
        <f>IF(U470="základní",N470,0)</f>
        <v>0</v>
      </c>
      <c r="BF470" s="143">
        <f>IF(U470="snížená",N470,0)</f>
        <v>0</v>
      </c>
      <c r="BG470" s="143">
        <f>IF(U470="zákl. přenesená",N470,0)</f>
        <v>0</v>
      </c>
      <c r="BH470" s="143">
        <f>IF(U470="sníž. přenesená",N470,0)</f>
        <v>0</v>
      </c>
      <c r="BI470" s="143">
        <f>IF(U470="nulová",N470,0)</f>
        <v>0</v>
      </c>
      <c r="BJ470" s="8" t="s">
        <v>75</v>
      </c>
      <c r="BK470" s="143">
        <f>ROUND(L470*K470,2)</f>
        <v>0</v>
      </c>
      <c r="BL470" s="8" t="s">
        <v>353</v>
      </c>
      <c r="BM470" s="8" t="s">
        <v>669</v>
      </c>
    </row>
    <row r="471" spans="1:65" s="160" customFormat="1" ht="17.25" customHeight="1">
      <c r="B471" s="161"/>
      <c r="C471" s="187"/>
      <c r="D471" s="162"/>
      <c r="E471" s="163"/>
      <c r="F471" s="352" t="s">
        <v>670</v>
      </c>
      <c r="G471" s="352"/>
      <c r="H471" s="352"/>
      <c r="I471" s="352"/>
      <c r="J471" s="162"/>
      <c r="K471" s="163"/>
      <c r="L471" s="162"/>
      <c r="M471" s="162"/>
      <c r="N471" s="162"/>
      <c r="O471" s="162"/>
      <c r="P471" s="162"/>
      <c r="Q471" s="162"/>
      <c r="R471" s="164"/>
      <c r="T471" s="165"/>
      <c r="U471" s="162"/>
      <c r="V471" s="162"/>
      <c r="W471" s="162"/>
      <c r="X471" s="162"/>
      <c r="Y471" s="162"/>
      <c r="Z471" s="162"/>
      <c r="AA471" s="166"/>
      <c r="AT471" s="167" t="s">
        <v>148</v>
      </c>
      <c r="AU471" s="167" t="s">
        <v>86</v>
      </c>
      <c r="AV471" s="160" t="s">
        <v>75</v>
      </c>
      <c r="AW471" s="160" t="s">
        <v>27</v>
      </c>
      <c r="AX471" s="160" t="s">
        <v>69</v>
      </c>
      <c r="AY471" s="167" t="s">
        <v>135</v>
      </c>
    </row>
    <row r="472" spans="1:65" s="22" customFormat="1" ht="22.5" customHeight="1">
      <c r="B472" s="134"/>
      <c r="C472" s="186">
        <v>150</v>
      </c>
      <c r="D472" s="135" t="s">
        <v>136</v>
      </c>
      <c r="E472" s="136" t="s">
        <v>671</v>
      </c>
      <c r="F472" s="347" t="s">
        <v>672</v>
      </c>
      <c r="G472" s="347"/>
      <c r="H472" s="347"/>
      <c r="I472" s="347"/>
      <c r="J472" s="137" t="s">
        <v>139</v>
      </c>
      <c r="K472" s="138">
        <v>154.97</v>
      </c>
      <c r="L472" s="348"/>
      <c r="M472" s="348"/>
      <c r="N472" s="348">
        <f>ROUND(L472*K472,2)</f>
        <v>0</v>
      </c>
      <c r="O472" s="348"/>
      <c r="P472" s="348"/>
      <c r="Q472" s="348"/>
      <c r="R472" s="139"/>
      <c r="T472" s="140"/>
      <c r="U472" s="33" t="s">
        <v>34</v>
      </c>
      <c r="V472" s="141">
        <v>0</v>
      </c>
      <c r="W472" s="141">
        <f>V472*K472</f>
        <v>0</v>
      </c>
      <c r="X472" s="141">
        <v>0</v>
      </c>
      <c r="Y472" s="141">
        <f>X472*K472</f>
        <v>0</v>
      </c>
      <c r="Z472" s="141">
        <v>0</v>
      </c>
      <c r="AA472" s="142">
        <f>Z472*K472</f>
        <v>0</v>
      </c>
      <c r="AR472" s="8" t="s">
        <v>353</v>
      </c>
      <c r="AT472" s="8" t="s">
        <v>136</v>
      </c>
      <c r="AU472" s="8" t="s">
        <v>86</v>
      </c>
      <c r="AY472" s="8" t="s">
        <v>135</v>
      </c>
      <c r="BE472" s="143">
        <f>IF(U472="základní",N472,0)</f>
        <v>0</v>
      </c>
      <c r="BF472" s="143">
        <f>IF(U472="snížená",N472,0)</f>
        <v>0</v>
      </c>
      <c r="BG472" s="143">
        <f>IF(U472="zákl. přenesená",N472,0)</f>
        <v>0</v>
      </c>
      <c r="BH472" s="143">
        <f>IF(U472="sníž. přenesená",N472,0)</f>
        <v>0</v>
      </c>
      <c r="BI472" s="143">
        <f>IF(U472="nulová",N472,0)</f>
        <v>0</v>
      </c>
      <c r="BJ472" s="8" t="s">
        <v>75</v>
      </c>
      <c r="BK472" s="143">
        <f>ROUND(L472*K472,2)</f>
        <v>0</v>
      </c>
      <c r="BL472" s="8" t="s">
        <v>353</v>
      </c>
      <c r="BM472" s="8" t="s">
        <v>673</v>
      </c>
    </row>
    <row r="473" spans="1:65" s="22" customFormat="1" ht="31.5" customHeight="1">
      <c r="B473" s="134"/>
      <c r="C473" s="186">
        <v>151</v>
      </c>
      <c r="D473" s="135" t="s">
        <v>136</v>
      </c>
      <c r="E473" s="136" t="s">
        <v>674</v>
      </c>
      <c r="F473" s="347" t="s">
        <v>675</v>
      </c>
      <c r="G473" s="347"/>
      <c r="H473" s="347"/>
      <c r="I473" s="347"/>
      <c r="J473" s="137" t="s">
        <v>139</v>
      </c>
      <c r="K473" s="138">
        <v>154.97</v>
      </c>
      <c r="L473" s="348"/>
      <c r="M473" s="348"/>
      <c r="N473" s="348">
        <f>ROUND(L473*K473,2)</f>
        <v>0</v>
      </c>
      <c r="O473" s="348"/>
      <c r="P473" s="348"/>
      <c r="Q473" s="348"/>
      <c r="R473" s="139"/>
      <c r="T473" s="140"/>
      <c r="U473" s="33" t="s">
        <v>34</v>
      </c>
      <c r="V473" s="141">
        <v>0</v>
      </c>
      <c r="W473" s="141">
        <f>V473*K473</f>
        <v>0</v>
      </c>
      <c r="X473" s="141">
        <v>0</v>
      </c>
      <c r="Y473" s="141">
        <f>X473*K473</f>
        <v>0</v>
      </c>
      <c r="Z473" s="141">
        <v>0</v>
      </c>
      <c r="AA473" s="142">
        <f>Z473*K473</f>
        <v>0</v>
      </c>
      <c r="AR473" s="8" t="s">
        <v>353</v>
      </c>
      <c r="AT473" s="8" t="s">
        <v>136</v>
      </c>
      <c r="AU473" s="8" t="s">
        <v>86</v>
      </c>
      <c r="AY473" s="8" t="s">
        <v>135</v>
      </c>
      <c r="BE473" s="143">
        <f>IF(U473="základní",N473,0)</f>
        <v>0</v>
      </c>
      <c r="BF473" s="143">
        <f>IF(U473="snížená",N473,0)</f>
        <v>0</v>
      </c>
      <c r="BG473" s="143">
        <f>IF(U473="zákl. přenesená",N473,0)</f>
        <v>0</v>
      </c>
      <c r="BH473" s="143">
        <f>IF(U473="sníž. přenesená",N473,0)</f>
        <v>0</v>
      </c>
      <c r="BI473" s="143">
        <f>IF(U473="nulová",N473,0)</f>
        <v>0</v>
      </c>
      <c r="BJ473" s="8" t="s">
        <v>75</v>
      </c>
      <c r="BK473" s="143">
        <f>ROUND(L473*K473,2)</f>
        <v>0</v>
      </c>
      <c r="BL473" s="8" t="s">
        <v>353</v>
      </c>
      <c r="BM473" s="8" t="s">
        <v>676</v>
      </c>
    </row>
    <row r="474" spans="1:65" ht="25.5" customHeight="1">
      <c r="A474" s="22"/>
      <c r="B474" s="134"/>
      <c r="C474" s="186">
        <v>152</v>
      </c>
      <c r="D474" s="135" t="s">
        <v>136</v>
      </c>
      <c r="E474" s="169" t="s">
        <v>677</v>
      </c>
      <c r="F474" s="347" t="s">
        <v>678</v>
      </c>
      <c r="G474" s="347"/>
      <c r="H474" s="347"/>
      <c r="I474" s="347"/>
      <c r="J474" s="137" t="s">
        <v>139</v>
      </c>
      <c r="K474" s="138">
        <v>62.11</v>
      </c>
      <c r="L474" s="348"/>
      <c r="M474" s="348"/>
      <c r="N474" s="348">
        <f>ROUND(L474*K474,2)</f>
        <v>0</v>
      </c>
      <c r="O474" s="348"/>
      <c r="P474" s="348"/>
      <c r="Q474" s="348"/>
      <c r="R474" s="139"/>
      <c r="T474" s="140"/>
      <c r="U474" s="33" t="s">
        <v>34</v>
      </c>
      <c r="V474" s="141">
        <v>0.21099999999999999</v>
      </c>
      <c r="W474" s="141">
        <f>V474*K474</f>
        <v>13.10521</v>
      </c>
      <c r="X474" s="141">
        <v>2.2000000000000001E-4</v>
      </c>
      <c r="Y474" s="141">
        <f>X474*K474</f>
        <v>1.36642E-2</v>
      </c>
      <c r="Z474" s="141">
        <v>0</v>
      </c>
      <c r="AA474" s="142">
        <f>Z474*K474</f>
        <v>0</v>
      </c>
      <c r="AR474" s="8" t="s">
        <v>353</v>
      </c>
      <c r="AT474" s="8" t="s">
        <v>136</v>
      </c>
      <c r="AU474" s="8" t="s">
        <v>75</v>
      </c>
      <c r="AY474" s="8" t="s">
        <v>135</v>
      </c>
      <c r="BE474" s="143">
        <f>IF(U474="základní",N474,0)</f>
        <v>0</v>
      </c>
      <c r="BF474" s="143">
        <f>IF(U474="snížená",N474,0)</f>
        <v>0</v>
      </c>
      <c r="BG474" s="143">
        <f>IF(U474="zákl. přenesená",N474,0)</f>
        <v>0</v>
      </c>
      <c r="BH474" s="143">
        <f>IF(U474="sníž. přenesená",N474,0)</f>
        <v>0</v>
      </c>
      <c r="BI474" s="143">
        <f>IF(U474="nulová",N474,0)</f>
        <v>0</v>
      </c>
      <c r="BJ474" s="8" t="s">
        <v>75</v>
      </c>
      <c r="BK474" s="143">
        <f>ROUND(L474*K474,2)</f>
        <v>0</v>
      </c>
      <c r="BL474" s="8" t="s">
        <v>353</v>
      </c>
      <c r="BM474" s="8" t="s">
        <v>679</v>
      </c>
    </row>
    <row r="475" spans="1:65" s="160" customFormat="1" ht="25.5" customHeight="1">
      <c r="B475" s="161"/>
      <c r="C475" s="187"/>
      <c r="D475" s="162"/>
      <c r="E475" s="163"/>
      <c r="F475" s="352" t="s">
        <v>680</v>
      </c>
      <c r="G475" s="352"/>
      <c r="H475" s="352"/>
      <c r="I475" s="352"/>
      <c r="J475" s="162"/>
      <c r="K475" s="163"/>
      <c r="L475" s="162"/>
      <c r="M475" s="162"/>
      <c r="N475" s="162"/>
      <c r="O475" s="162"/>
      <c r="P475" s="162"/>
      <c r="Q475" s="162"/>
      <c r="R475" s="164"/>
      <c r="T475" s="165"/>
      <c r="U475" s="162"/>
      <c r="V475" s="162"/>
      <c r="W475" s="162"/>
      <c r="X475" s="162"/>
      <c r="Y475" s="162"/>
      <c r="Z475" s="162"/>
      <c r="AA475" s="166"/>
      <c r="AT475" s="167" t="s">
        <v>148</v>
      </c>
      <c r="AU475" s="167" t="s">
        <v>75</v>
      </c>
      <c r="AV475" s="160" t="s">
        <v>75</v>
      </c>
      <c r="AW475" s="160" t="s">
        <v>27</v>
      </c>
      <c r="AX475" s="160" t="s">
        <v>69</v>
      </c>
      <c r="AY475" s="167" t="s">
        <v>135</v>
      </c>
    </row>
    <row r="476" spans="1:65" s="151" customFormat="1" ht="16.5" customHeight="1">
      <c r="B476" s="152"/>
      <c r="C476" s="188"/>
      <c r="D476" s="153"/>
      <c r="E476" s="154"/>
      <c r="F476" s="353" t="s">
        <v>681</v>
      </c>
      <c r="G476" s="353"/>
      <c r="H476" s="353"/>
      <c r="I476" s="353"/>
      <c r="J476" s="153"/>
      <c r="K476" s="155">
        <v>62.11</v>
      </c>
      <c r="L476" s="153"/>
      <c r="M476" s="153"/>
      <c r="N476" s="153"/>
      <c r="O476" s="153"/>
      <c r="P476" s="153"/>
      <c r="Q476" s="153"/>
      <c r="R476" s="156"/>
      <c r="T476" s="190"/>
      <c r="U476" s="191"/>
      <c r="V476" s="191"/>
      <c r="W476" s="191"/>
      <c r="X476" s="191"/>
      <c r="Y476" s="191"/>
      <c r="Z476" s="191"/>
      <c r="AA476" s="192"/>
      <c r="AT476" s="159" t="s">
        <v>148</v>
      </c>
      <c r="AU476" s="159" t="s">
        <v>75</v>
      </c>
      <c r="AV476" s="151" t="s">
        <v>86</v>
      </c>
      <c r="AW476" s="151" t="s">
        <v>27</v>
      </c>
      <c r="AX476" s="151" t="s">
        <v>75</v>
      </c>
      <c r="AY476" s="159" t="s">
        <v>135</v>
      </c>
    </row>
    <row r="477" spans="1:65" s="122" customFormat="1" ht="18" customHeight="1">
      <c r="B477" s="123"/>
      <c r="C477" s="124"/>
      <c r="D477" s="133" t="s">
        <v>119</v>
      </c>
      <c r="E477" s="133"/>
      <c r="F477" s="133"/>
      <c r="G477" s="133"/>
      <c r="H477" s="133"/>
      <c r="I477" s="133"/>
      <c r="J477" s="133"/>
      <c r="K477" s="133"/>
      <c r="L477" s="133"/>
      <c r="M477" s="133"/>
      <c r="N477" s="350">
        <f>SUM(N478:Q490)</f>
        <v>0</v>
      </c>
      <c r="O477" s="350"/>
      <c r="P477" s="350"/>
      <c r="Q477" s="350"/>
      <c r="R477" s="126"/>
      <c r="T477" s="127"/>
      <c r="U477" s="124"/>
      <c r="V477" s="124"/>
      <c r="W477" s="128">
        <f>SUM(W478:W496)</f>
        <v>0</v>
      </c>
      <c r="X477" s="124"/>
      <c r="Y477" s="128">
        <f>SUM(Y478:Y496)</f>
        <v>0</v>
      </c>
      <c r="Z477" s="124"/>
      <c r="AA477" s="129">
        <f>SUM(AA478:AA496)</f>
        <v>0</v>
      </c>
      <c r="AR477" s="130" t="s">
        <v>86</v>
      </c>
      <c r="AT477" s="131" t="s">
        <v>68</v>
      </c>
      <c r="AU477" s="131" t="s">
        <v>75</v>
      </c>
      <c r="AY477" s="130" t="s">
        <v>135</v>
      </c>
      <c r="BK477" s="132">
        <f>SUM(BK478:BK496)</f>
        <v>0</v>
      </c>
    </row>
    <row r="478" spans="1:65" s="22" customFormat="1" ht="31.5" customHeight="1">
      <c r="B478" s="134"/>
      <c r="C478" s="186">
        <v>153</v>
      </c>
      <c r="D478" s="135" t="s">
        <v>136</v>
      </c>
      <c r="E478" s="136" t="s">
        <v>682</v>
      </c>
      <c r="F478" s="347" t="s">
        <v>683</v>
      </c>
      <c r="G478" s="347"/>
      <c r="H478" s="347"/>
      <c r="I478" s="347"/>
      <c r="J478" s="137" t="s">
        <v>139</v>
      </c>
      <c r="K478" s="138">
        <v>154.97399999999999</v>
      </c>
      <c r="L478" s="348"/>
      <c r="M478" s="348"/>
      <c r="N478" s="348">
        <f>ROUND(L478*K478,2)</f>
        <v>0</v>
      </c>
      <c r="O478" s="348"/>
      <c r="P478" s="348"/>
      <c r="Q478" s="348"/>
      <c r="R478" s="139"/>
      <c r="T478" s="140"/>
      <c r="U478" s="33" t="s">
        <v>34</v>
      </c>
      <c r="V478" s="141">
        <v>0</v>
      </c>
      <c r="W478" s="141">
        <f>V478*K478</f>
        <v>0</v>
      </c>
      <c r="X478" s="141">
        <v>0</v>
      </c>
      <c r="Y478" s="141">
        <f>X478*K478</f>
        <v>0</v>
      </c>
      <c r="Z478" s="141">
        <v>0</v>
      </c>
      <c r="AA478" s="142">
        <f>Z478*K478</f>
        <v>0</v>
      </c>
      <c r="AR478" s="8" t="s">
        <v>353</v>
      </c>
      <c r="AT478" s="8" t="s">
        <v>136</v>
      </c>
      <c r="AU478" s="8" t="s">
        <v>86</v>
      </c>
      <c r="AY478" s="8" t="s">
        <v>135</v>
      </c>
      <c r="BE478" s="143">
        <f>IF(U478="základní",N478,0)</f>
        <v>0</v>
      </c>
      <c r="BF478" s="143">
        <f>IF(U478="snížená",N478,0)</f>
        <v>0</v>
      </c>
      <c r="BG478" s="143">
        <f>IF(U478="zákl. přenesená",N478,0)</f>
        <v>0</v>
      </c>
      <c r="BH478" s="143">
        <f>IF(U478="sníž. přenesená",N478,0)</f>
        <v>0</v>
      </c>
      <c r="BI478" s="143">
        <f>IF(U478="nulová",N478,0)</f>
        <v>0</v>
      </c>
      <c r="BJ478" s="8" t="s">
        <v>75</v>
      </c>
      <c r="BK478" s="143">
        <f>ROUND(L478*K478,2)</f>
        <v>0</v>
      </c>
      <c r="BL478" s="8" t="s">
        <v>353</v>
      </c>
      <c r="BM478" s="8" t="s">
        <v>684</v>
      </c>
    </row>
    <row r="479" spans="1:65" s="160" customFormat="1" ht="15.75" customHeight="1">
      <c r="B479" s="161"/>
      <c r="C479" s="162"/>
      <c r="D479" s="162"/>
      <c r="E479" s="163"/>
      <c r="F479" s="352" t="s">
        <v>171</v>
      </c>
      <c r="G479" s="352"/>
      <c r="H479" s="352"/>
      <c r="I479" s="352"/>
      <c r="J479" s="162"/>
      <c r="K479" s="163"/>
      <c r="L479" s="162"/>
      <c r="M479" s="162"/>
      <c r="N479" s="162"/>
      <c r="O479" s="162"/>
      <c r="P479" s="162"/>
      <c r="Q479" s="162"/>
      <c r="R479" s="164"/>
      <c r="T479" s="165"/>
      <c r="U479" s="162"/>
      <c r="V479" s="162"/>
      <c r="W479" s="162"/>
      <c r="X479" s="162"/>
      <c r="Y479" s="162"/>
      <c r="Z479" s="162"/>
      <c r="AA479" s="166"/>
      <c r="AT479" s="167" t="s">
        <v>148</v>
      </c>
      <c r="AU479" s="167" t="s">
        <v>86</v>
      </c>
      <c r="AV479" s="160" t="s">
        <v>75</v>
      </c>
      <c r="AW479" s="160" t="s">
        <v>27</v>
      </c>
      <c r="AX479" s="160" t="s">
        <v>69</v>
      </c>
      <c r="AY479" s="167" t="s">
        <v>135</v>
      </c>
    </row>
    <row r="480" spans="1:65" s="151" customFormat="1" ht="15.75" customHeight="1">
      <c r="B480" s="152"/>
      <c r="C480" s="188"/>
      <c r="D480" s="153"/>
      <c r="E480" s="154"/>
      <c r="F480" s="353" t="s">
        <v>195</v>
      </c>
      <c r="G480" s="353"/>
      <c r="H480" s="353"/>
      <c r="I480" s="353"/>
      <c r="J480" s="153"/>
      <c r="K480" s="155">
        <v>111.17700000000001</v>
      </c>
      <c r="L480" s="153"/>
      <c r="M480" s="153"/>
      <c r="N480" s="153"/>
      <c r="O480" s="153"/>
      <c r="P480" s="153"/>
      <c r="Q480" s="153"/>
      <c r="R480" s="156"/>
      <c r="T480" s="157"/>
      <c r="U480" s="153"/>
      <c r="V480" s="153"/>
      <c r="W480" s="153"/>
      <c r="X480" s="153"/>
      <c r="Y480" s="153"/>
      <c r="Z480" s="153"/>
      <c r="AA480" s="158"/>
      <c r="AT480" s="159" t="s">
        <v>148</v>
      </c>
      <c r="AU480" s="159" t="s">
        <v>86</v>
      </c>
      <c r="AV480" s="151" t="s">
        <v>86</v>
      </c>
      <c r="AW480" s="151" t="s">
        <v>27</v>
      </c>
      <c r="AX480" s="151" t="s">
        <v>69</v>
      </c>
      <c r="AY480" s="159" t="s">
        <v>135</v>
      </c>
    </row>
    <row r="481" spans="2:65" s="160" customFormat="1" ht="15.75" customHeight="1">
      <c r="B481" s="161"/>
      <c r="C481" s="187"/>
      <c r="D481" s="162"/>
      <c r="E481" s="163"/>
      <c r="F481" s="357" t="s">
        <v>196</v>
      </c>
      <c r="G481" s="357"/>
      <c r="H481" s="357"/>
      <c r="I481" s="357"/>
      <c r="J481" s="162"/>
      <c r="K481" s="163"/>
      <c r="L481" s="162"/>
      <c r="M481" s="162"/>
      <c r="N481" s="162"/>
      <c r="O481" s="162"/>
      <c r="P481" s="162"/>
      <c r="Q481" s="162"/>
      <c r="R481" s="164"/>
      <c r="T481" s="165"/>
      <c r="U481" s="162"/>
      <c r="V481" s="162"/>
      <c r="W481" s="162"/>
      <c r="X481" s="162"/>
      <c r="Y481" s="162"/>
      <c r="Z481" s="162"/>
      <c r="AA481" s="166"/>
      <c r="AT481" s="167" t="s">
        <v>148</v>
      </c>
      <c r="AU481" s="167" t="s">
        <v>86</v>
      </c>
      <c r="AV481" s="160" t="s">
        <v>75</v>
      </c>
      <c r="AW481" s="160" t="s">
        <v>27</v>
      </c>
      <c r="AX481" s="160" t="s">
        <v>69</v>
      </c>
      <c r="AY481" s="167" t="s">
        <v>135</v>
      </c>
    </row>
    <row r="482" spans="2:65" s="151" customFormat="1" ht="15.75" customHeight="1">
      <c r="B482" s="152"/>
      <c r="C482" s="188"/>
      <c r="D482" s="153"/>
      <c r="E482" s="154"/>
      <c r="F482" s="353" t="s">
        <v>197</v>
      </c>
      <c r="G482" s="353"/>
      <c r="H482" s="353"/>
      <c r="I482" s="353"/>
      <c r="J482" s="153"/>
      <c r="K482" s="155">
        <v>43.796999999999997</v>
      </c>
      <c r="L482" s="153"/>
      <c r="M482" s="153"/>
      <c r="N482" s="153"/>
      <c r="O482" s="153"/>
      <c r="P482" s="153"/>
      <c r="Q482" s="153"/>
      <c r="R482" s="156"/>
      <c r="T482" s="157"/>
      <c r="U482" s="153"/>
      <c r="V482" s="153"/>
      <c r="W482" s="153"/>
      <c r="X482" s="153"/>
      <c r="Y482" s="153"/>
      <c r="Z482" s="153"/>
      <c r="AA482" s="158"/>
      <c r="AT482" s="159" t="s">
        <v>148</v>
      </c>
      <c r="AU482" s="159" t="s">
        <v>86</v>
      </c>
      <c r="AV482" s="151" t="s">
        <v>86</v>
      </c>
      <c r="AW482" s="151" t="s">
        <v>27</v>
      </c>
      <c r="AX482" s="151" t="s">
        <v>69</v>
      </c>
      <c r="AY482" s="159" t="s">
        <v>135</v>
      </c>
    </row>
    <row r="483" spans="2:65" s="170" customFormat="1" ht="15.75" customHeight="1">
      <c r="B483" s="171"/>
      <c r="C483" s="172"/>
      <c r="D483" s="172"/>
      <c r="E483" s="173"/>
      <c r="F483" s="354" t="s">
        <v>198</v>
      </c>
      <c r="G483" s="354"/>
      <c r="H483" s="354"/>
      <c r="I483" s="354"/>
      <c r="J483" s="172"/>
      <c r="K483" s="174">
        <v>154.97399999999999</v>
      </c>
      <c r="L483" s="172"/>
      <c r="M483" s="172"/>
      <c r="N483" s="172"/>
      <c r="O483" s="172"/>
      <c r="P483" s="172"/>
      <c r="Q483" s="172"/>
      <c r="R483" s="175"/>
      <c r="T483" s="176"/>
      <c r="U483" s="172"/>
      <c r="V483" s="172"/>
      <c r="W483" s="172"/>
      <c r="X483" s="172"/>
      <c r="Y483" s="172"/>
      <c r="Z483" s="172"/>
      <c r="AA483" s="177"/>
      <c r="AT483" s="178" t="s">
        <v>148</v>
      </c>
      <c r="AU483" s="178" t="s">
        <v>86</v>
      </c>
      <c r="AV483" s="170" t="s">
        <v>140</v>
      </c>
      <c r="AW483" s="170" t="s">
        <v>27</v>
      </c>
      <c r="AX483" s="170" t="s">
        <v>75</v>
      </c>
      <c r="AY483" s="178" t="s">
        <v>135</v>
      </c>
    </row>
    <row r="484" spans="2:65" s="22" customFormat="1" ht="31.5" customHeight="1">
      <c r="B484" s="134"/>
      <c r="C484" s="186">
        <v>154</v>
      </c>
      <c r="D484" s="135" t="s">
        <v>136</v>
      </c>
      <c r="E484" s="136" t="s">
        <v>685</v>
      </c>
      <c r="F484" s="347" t="s">
        <v>686</v>
      </c>
      <c r="G484" s="347"/>
      <c r="H484" s="347"/>
      <c r="I484" s="347"/>
      <c r="J484" s="137" t="s">
        <v>210</v>
      </c>
      <c r="K484" s="138">
        <v>20</v>
      </c>
      <c r="L484" s="348"/>
      <c r="M484" s="348"/>
      <c r="N484" s="348">
        <f>ROUND(L484*K484,2)</f>
        <v>0</v>
      </c>
      <c r="O484" s="348"/>
      <c r="P484" s="348"/>
      <c r="Q484" s="348"/>
      <c r="R484" s="139"/>
      <c r="T484" s="140"/>
      <c r="U484" s="33" t="s">
        <v>34</v>
      </c>
      <c r="V484" s="141">
        <v>0</v>
      </c>
      <c r="W484" s="141">
        <f>V484*K484</f>
        <v>0</v>
      </c>
      <c r="X484" s="141">
        <v>0</v>
      </c>
      <c r="Y484" s="141">
        <f>X484*K484</f>
        <v>0</v>
      </c>
      <c r="Z484" s="141">
        <v>0</v>
      </c>
      <c r="AA484" s="142">
        <f>Z484*K484</f>
        <v>0</v>
      </c>
      <c r="AR484" s="8" t="s">
        <v>353</v>
      </c>
      <c r="AT484" s="8" t="s">
        <v>136</v>
      </c>
      <c r="AU484" s="8" t="s">
        <v>86</v>
      </c>
      <c r="AY484" s="8" t="s">
        <v>135</v>
      </c>
      <c r="BE484" s="143">
        <f>IF(U484="základní",N484,0)</f>
        <v>0</v>
      </c>
      <c r="BF484" s="143">
        <f>IF(U484="snížená",N484,0)</f>
        <v>0</v>
      </c>
      <c r="BG484" s="143">
        <f>IF(U484="zákl. přenesená",N484,0)</f>
        <v>0</v>
      </c>
      <c r="BH484" s="143">
        <f>IF(U484="sníž. přenesená",N484,0)</f>
        <v>0</v>
      </c>
      <c r="BI484" s="143">
        <f>IF(U484="nulová",N484,0)</f>
        <v>0</v>
      </c>
      <c r="BJ484" s="8" t="s">
        <v>75</v>
      </c>
      <c r="BK484" s="143">
        <f>ROUND(L484*K484,2)</f>
        <v>0</v>
      </c>
      <c r="BL484" s="8" t="s">
        <v>353</v>
      </c>
      <c r="BM484" s="8" t="s">
        <v>687</v>
      </c>
    </row>
    <row r="485" spans="2:65" s="151" customFormat="1" ht="14.25" customHeight="1">
      <c r="B485" s="152"/>
      <c r="C485" s="188"/>
      <c r="D485" s="153"/>
      <c r="E485" s="154"/>
      <c r="F485" s="351" t="s">
        <v>571</v>
      </c>
      <c r="G485" s="351"/>
      <c r="H485" s="351"/>
      <c r="I485" s="351"/>
      <c r="J485" s="153"/>
      <c r="K485" s="155">
        <v>20</v>
      </c>
      <c r="L485" s="153"/>
      <c r="M485" s="153"/>
      <c r="N485" s="153"/>
      <c r="O485" s="153"/>
      <c r="P485" s="153"/>
      <c r="Q485" s="153"/>
      <c r="R485" s="156"/>
      <c r="T485" s="157"/>
      <c r="U485" s="153"/>
      <c r="V485" s="153"/>
      <c r="W485" s="153"/>
      <c r="X485" s="153"/>
      <c r="Y485" s="153"/>
      <c r="Z485" s="153"/>
      <c r="AA485" s="158"/>
      <c r="AT485" s="159" t="s">
        <v>148</v>
      </c>
      <c r="AU485" s="159" t="s">
        <v>86</v>
      </c>
      <c r="AV485" s="151" t="s">
        <v>86</v>
      </c>
      <c r="AW485" s="151" t="s">
        <v>27</v>
      </c>
      <c r="AX485" s="151" t="s">
        <v>75</v>
      </c>
      <c r="AY485" s="159" t="s">
        <v>135</v>
      </c>
    </row>
    <row r="486" spans="2:65" s="22" customFormat="1" ht="15.75" customHeight="1">
      <c r="B486" s="134"/>
      <c r="C486" s="189">
        <v>155</v>
      </c>
      <c r="D486" s="179" t="s">
        <v>214</v>
      </c>
      <c r="E486" s="180" t="s">
        <v>688</v>
      </c>
      <c r="F486" s="355" t="s">
        <v>689</v>
      </c>
      <c r="G486" s="355"/>
      <c r="H486" s="355"/>
      <c r="I486" s="355"/>
      <c r="J486" s="181" t="s">
        <v>210</v>
      </c>
      <c r="K486" s="182">
        <v>24</v>
      </c>
      <c r="L486" s="356"/>
      <c r="M486" s="356"/>
      <c r="N486" s="356">
        <f>ROUND(L486*K486,2)</f>
        <v>0</v>
      </c>
      <c r="O486" s="356"/>
      <c r="P486" s="356"/>
      <c r="Q486" s="356"/>
      <c r="R486" s="139"/>
      <c r="T486" s="140"/>
      <c r="U486" s="33" t="s">
        <v>34</v>
      </c>
      <c r="V486" s="141">
        <v>0</v>
      </c>
      <c r="W486" s="141">
        <f>V486*K486</f>
        <v>0</v>
      </c>
      <c r="X486" s="141">
        <v>0</v>
      </c>
      <c r="Y486" s="141">
        <f>X486*K486</f>
        <v>0</v>
      </c>
      <c r="Z486" s="141">
        <v>0</v>
      </c>
      <c r="AA486" s="142">
        <f>Z486*K486</f>
        <v>0</v>
      </c>
      <c r="AR486" s="8" t="s">
        <v>357</v>
      </c>
      <c r="AT486" s="8" t="s">
        <v>214</v>
      </c>
      <c r="AU486" s="8" t="s">
        <v>86</v>
      </c>
      <c r="AY486" s="8" t="s">
        <v>135</v>
      </c>
      <c r="BE486" s="143">
        <f>IF(U486="základní",N486,0)</f>
        <v>0</v>
      </c>
      <c r="BF486" s="143">
        <f>IF(U486="snížená",N486,0)</f>
        <v>0</v>
      </c>
      <c r="BG486" s="143">
        <f>IF(U486="zákl. přenesená",N486,0)</f>
        <v>0</v>
      </c>
      <c r="BH486" s="143">
        <f>IF(U486="sníž. přenesená",N486,0)</f>
        <v>0</v>
      </c>
      <c r="BI486" s="143">
        <f>IF(U486="nulová",N486,0)</f>
        <v>0</v>
      </c>
      <c r="BJ486" s="8" t="s">
        <v>75</v>
      </c>
      <c r="BK486" s="143">
        <f>ROUND(L486*K486,2)</f>
        <v>0</v>
      </c>
      <c r="BL486" s="8" t="s">
        <v>353</v>
      </c>
      <c r="BM486" s="8" t="s">
        <v>690</v>
      </c>
    </row>
    <row r="487" spans="2:65" s="151" customFormat="1" ht="16.5" customHeight="1">
      <c r="B487" s="152"/>
      <c r="C487" s="188"/>
      <c r="D487" s="153"/>
      <c r="E487" s="154"/>
      <c r="F487" s="351" t="s">
        <v>691</v>
      </c>
      <c r="G487" s="351"/>
      <c r="H487" s="351"/>
      <c r="I487" s="351"/>
      <c r="J487" s="153"/>
      <c r="K487" s="155">
        <v>24</v>
      </c>
      <c r="L487" s="153"/>
      <c r="M487" s="153"/>
      <c r="N487" s="153"/>
      <c r="O487" s="153"/>
      <c r="P487" s="153"/>
      <c r="Q487" s="153"/>
      <c r="R487" s="156"/>
      <c r="T487" s="157"/>
      <c r="U487" s="153"/>
      <c r="V487" s="153"/>
      <c r="W487" s="153"/>
      <c r="X487" s="153"/>
      <c r="Y487" s="153"/>
      <c r="Z487" s="153"/>
      <c r="AA487" s="158"/>
      <c r="AT487" s="159" t="s">
        <v>148</v>
      </c>
      <c r="AU487" s="159" t="s">
        <v>86</v>
      </c>
      <c r="AV487" s="151" t="s">
        <v>86</v>
      </c>
      <c r="AW487" s="151" t="s">
        <v>27</v>
      </c>
      <c r="AX487" s="151" t="s">
        <v>75</v>
      </c>
      <c r="AY487" s="159" t="s">
        <v>135</v>
      </c>
    </row>
    <row r="488" spans="2:65" s="22" customFormat="1" ht="31.5" customHeight="1">
      <c r="B488" s="134"/>
      <c r="C488" s="186">
        <v>156</v>
      </c>
      <c r="D488" s="135" t="s">
        <v>136</v>
      </c>
      <c r="E488" s="136" t="s">
        <v>692</v>
      </c>
      <c r="F488" s="347" t="s">
        <v>693</v>
      </c>
      <c r="G488" s="347"/>
      <c r="H488" s="347"/>
      <c r="I488" s="347"/>
      <c r="J488" s="137" t="s">
        <v>139</v>
      </c>
      <c r="K488" s="138">
        <v>154.97</v>
      </c>
      <c r="L488" s="348"/>
      <c r="M488" s="348"/>
      <c r="N488" s="348">
        <f>ROUND(L488*K488,2)</f>
        <v>0</v>
      </c>
      <c r="O488" s="348"/>
      <c r="P488" s="348"/>
      <c r="Q488" s="348"/>
      <c r="R488" s="139"/>
      <c r="T488" s="140"/>
      <c r="U488" s="33" t="s">
        <v>34</v>
      </c>
      <c r="V488" s="141">
        <v>0</v>
      </c>
      <c r="W488" s="141">
        <f>V488*K488</f>
        <v>0</v>
      </c>
      <c r="X488" s="141">
        <v>0</v>
      </c>
      <c r="Y488" s="141">
        <f>X488*K488</f>
        <v>0</v>
      </c>
      <c r="Z488" s="141">
        <v>0</v>
      </c>
      <c r="AA488" s="142">
        <f>Z488*K488</f>
        <v>0</v>
      </c>
      <c r="AR488" s="8" t="s">
        <v>353</v>
      </c>
      <c r="AT488" s="8" t="s">
        <v>136</v>
      </c>
      <c r="AU488" s="8" t="s">
        <v>86</v>
      </c>
      <c r="AY488" s="8" t="s">
        <v>135</v>
      </c>
      <c r="BE488" s="143">
        <f>IF(U488="základní",N488,0)</f>
        <v>0</v>
      </c>
      <c r="BF488" s="143">
        <f>IF(U488="snížená",N488,0)</f>
        <v>0</v>
      </c>
      <c r="BG488" s="143">
        <f>IF(U488="zákl. přenesená",N488,0)</f>
        <v>0</v>
      </c>
      <c r="BH488" s="143">
        <f>IF(U488="sníž. přenesená",N488,0)</f>
        <v>0</v>
      </c>
      <c r="BI488" s="143">
        <f>IF(U488="nulová",N488,0)</f>
        <v>0</v>
      </c>
      <c r="BJ488" s="8" t="s">
        <v>75</v>
      </c>
      <c r="BK488" s="143">
        <f>ROUND(L488*K488,2)</f>
        <v>0</v>
      </c>
      <c r="BL488" s="8" t="s">
        <v>353</v>
      </c>
      <c r="BM488" s="8" t="s">
        <v>694</v>
      </c>
    </row>
    <row r="489" spans="2:65" s="22" customFormat="1" ht="31.5" customHeight="1">
      <c r="B489" s="134"/>
      <c r="C489" s="186">
        <v>157</v>
      </c>
      <c r="D489" s="135" t="s">
        <v>136</v>
      </c>
      <c r="E489" s="136" t="s">
        <v>695</v>
      </c>
      <c r="F489" s="347" t="s">
        <v>696</v>
      </c>
      <c r="G489" s="347"/>
      <c r="H489" s="347"/>
      <c r="I489" s="347"/>
      <c r="J489" s="137" t="s">
        <v>139</v>
      </c>
      <c r="K489" s="138">
        <v>290.50099999999998</v>
      </c>
      <c r="L489" s="348"/>
      <c r="M489" s="348"/>
      <c r="N489" s="348">
        <f>ROUND(L489*K489,2)</f>
        <v>0</v>
      </c>
      <c r="O489" s="348"/>
      <c r="P489" s="348"/>
      <c r="Q489" s="348"/>
      <c r="R489" s="139"/>
      <c r="T489" s="140"/>
      <c r="U489" s="33" t="s">
        <v>34</v>
      </c>
      <c r="V489" s="141">
        <v>0</v>
      </c>
      <c r="W489" s="141">
        <f>V489*K489</f>
        <v>0</v>
      </c>
      <c r="X489" s="141">
        <v>0</v>
      </c>
      <c r="Y489" s="141">
        <f>X489*K489</f>
        <v>0</v>
      </c>
      <c r="Z489" s="141">
        <v>0</v>
      </c>
      <c r="AA489" s="142">
        <f>Z489*K489</f>
        <v>0</v>
      </c>
      <c r="AR489" s="8" t="s">
        <v>353</v>
      </c>
      <c r="AT489" s="8" t="s">
        <v>136</v>
      </c>
      <c r="AU489" s="8" t="s">
        <v>86</v>
      </c>
      <c r="AY489" s="8" t="s">
        <v>135</v>
      </c>
      <c r="BE489" s="143">
        <f>IF(U489="základní",N489,0)</f>
        <v>0</v>
      </c>
      <c r="BF489" s="143">
        <f>IF(U489="snížená",N489,0)</f>
        <v>0</v>
      </c>
      <c r="BG489" s="143">
        <f>IF(U489="zákl. přenesená",N489,0)</f>
        <v>0</v>
      </c>
      <c r="BH489" s="143">
        <f>IF(U489="sníž. přenesená",N489,0)</f>
        <v>0</v>
      </c>
      <c r="BI489" s="143">
        <f>IF(U489="nulová",N489,0)</f>
        <v>0</v>
      </c>
      <c r="BJ489" s="8" t="s">
        <v>75</v>
      </c>
      <c r="BK489" s="143">
        <f>ROUND(L489*K489,2)</f>
        <v>0</v>
      </c>
      <c r="BL489" s="8" t="s">
        <v>353</v>
      </c>
      <c r="BM489" s="8" t="s">
        <v>697</v>
      </c>
    </row>
    <row r="490" spans="2:65" s="160" customFormat="1" ht="15.75" customHeight="1">
      <c r="B490" s="161"/>
      <c r="C490" s="162"/>
      <c r="D490" s="162"/>
      <c r="E490" s="163"/>
      <c r="F490" s="352" t="s">
        <v>171</v>
      </c>
      <c r="G490" s="352"/>
      <c r="H490" s="352"/>
      <c r="I490" s="352"/>
      <c r="J490" s="162"/>
      <c r="K490" s="163"/>
      <c r="L490" s="162"/>
      <c r="M490" s="162"/>
      <c r="N490" s="162"/>
      <c r="O490" s="162"/>
      <c r="P490" s="162"/>
      <c r="Q490" s="162"/>
      <c r="R490" s="164"/>
      <c r="T490" s="165"/>
      <c r="U490" s="162"/>
      <c r="V490" s="162"/>
      <c r="W490" s="162"/>
      <c r="X490" s="162"/>
      <c r="Y490" s="162"/>
      <c r="Z490" s="162"/>
      <c r="AA490" s="166"/>
      <c r="AT490" s="167" t="s">
        <v>148</v>
      </c>
      <c r="AU490" s="167" t="s">
        <v>86</v>
      </c>
      <c r="AV490" s="160" t="s">
        <v>75</v>
      </c>
      <c r="AW490" s="160" t="s">
        <v>27</v>
      </c>
      <c r="AX490" s="160" t="s">
        <v>69</v>
      </c>
      <c r="AY490" s="167" t="s">
        <v>135</v>
      </c>
    </row>
    <row r="491" spans="2:65" s="151" customFormat="1" ht="15.75" customHeight="1">
      <c r="B491" s="152"/>
      <c r="C491" s="153"/>
      <c r="D491" s="153"/>
      <c r="E491" s="154"/>
      <c r="F491" s="353" t="s">
        <v>195</v>
      </c>
      <c r="G491" s="353"/>
      <c r="H491" s="353"/>
      <c r="I491" s="353"/>
      <c r="J491" s="153"/>
      <c r="K491" s="155">
        <v>111.17700000000001</v>
      </c>
      <c r="L491" s="153"/>
      <c r="M491" s="153"/>
      <c r="N491" s="153"/>
      <c r="O491" s="153"/>
      <c r="P491" s="153"/>
      <c r="Q491" s="153"/>
      <c r="R491" s="156"/>
      <c r="T491" s="157"/>
      <c r="U491" s="153"/>
      <c r="V491" s="153"/>
      <c r="W491" s="153"/>
      <c r="X491" s="153"/>
      <c r="Y491" s="153"/>
      <c r="Z491" s="153"/>
      <c r="AA491" s="158"/>
      <c r="AT491" s="159" t="s">
        <v>148</v>
      </c>
      <c r="AU491" s="159" t="s">
        <v>86</v>
      </c>
      <c r="AV491" s="151" t="s">
        <v>86</v>
      </c>
      <c r="AW491" s="151" t="s">
        <v>27</v>
      </c>
      <c r="AX491" s="151" t="s">
        <v>69</v>
      </c>
      <c r="AY491" s="159" t="s">
        <v>135</v>
      </c>
    </row>
    <row r="492" spans="2:65" s="160" customFormat="1" ht="15.75" customHeight="1">
      <c r="B492" s="161"/>
      <c r="C492" s="162"/>
      <c r="D492" s="162"/>
      <c r="E492" s="163"/>
      <c r="F492" s="357" t="s">
        <v>196</v>
      </c>
      <c r="G492" s="357"/>
      <c r="H492" s="357"/>
      <c r="I492" s="357"/>
      <c r="J492" s="162"/>
      <c r="K492" s="163"/>
      <c r="L492" s="162"/>
      <c r="M492" s="162"/>
      <c r="N492" s="162"/>
      <c r="O492" s="162"/>
      <c r="P492" s="162"/>
      <c r="Q492" s="162"/>
      <c r="R492" s="164"/>
      <c r="T492" s="165"/>
      <c r="U492" s="162"/>
      <c r="V492" s="162"/>
      <c r="W492" s="162"/>
      <c r="X492" s="162"/>
      <c r="Y492" s="162"/>
      <c r="Z492" s="162"/>
      <c r="AA492" s="166"/>
      <c r="AT492" s="167" t="s">
        <v>148</v>
      </c>
      <c r="AU492" s="167" t="s">
        <v>86</v>
      </c>
      <c r="AV492" s="160" t="s">
        <v>75</v>
      </c>
      <c r="AW492" s="160" t="s">
        <v>27</v>
      </c>
      <c r="AX492" s="160" t="s">
        <v>69</v>
      </c>
      <c r="AY492" s="167" t="s">
        <v>135</v>
      </c>
    </row>
    <row r="493" spans="2:65" s="151" customFormat="1" ht="15.75" customHeight="1">
      <c r="B493" s="152"/>
      <c r="C493" s="153"/>
      <c r="D493" s="153"/>
      <c r="E493" s="154"/>
      <c r="F493" s="353" t="s">
        <v>197</v>
      </c>
      <c r="G493" s="353"/>
      <c r="H493" s="353"/>
      <c r="I493" s="353"/>
      <c r="J493" s="153"/>
      <c r="K493" s="155">
        <v>43.796999999999997</v>
      </c>
      <c r="L493" s="153"/>
      <c r="M493" s="153"/>
      <c r="N493" s="153"/>
      <c r="O493" s="153"/>
      <c r="P493" s="153"/>
      <c r="Q493" s="153"/>
      <c r="R493" s="156"/>
      <c r="T493" s="157"/>
      <c r="U493" s="153"/>
      <c r="V493" s="153"/>
      <c r="W493" s="153"/>
      <c r="X493" s="153"/>
      <c r="Y493" s="153"/>
      <c r="Z493" s="153"/>
      <c r="AA493" s="158"/>
      <c r="AT493" s="159" t="s">
        <v>148</v>
      </c>
      <c r="AU493" s="159" t="s">
        <v>86</v>
      </c>
      <c r="AV493" s="151" t="s">
        <v>86</v>
      </c>
      <c r="AW493" s="151" t="s">
        <v>27</v>
      </c>
      <c r="AX493" s="151" t="s">
        <v>69</v>
      </c>
      <c r="AY493" s="159" t="s">
        <v>135</v>
      </c>
    </row>
    <row r="494" spans="2:65" s="160" customFormat="1" ht="15.75" customHeight="1">
      <c r="B494" s="161"/>
      <c r="C494" s="162"/>
      <c r="D494" s="162"/>
      <c r="E494" s="163"/>
      <c r="F494" s="357" t="s">
        <v>698</v>
      </c>
      <c r="G494" s="357"/>
      <c r="H494" s="357"/>
      <c r="I494" s="357"/>
      <c r="J494" s="162"/>
      <c r="K494" s="163"/>
      <c r="L494" s="162"/>
      <c r="M494" s="162"/>
      <c r="N494" s="162"/>
      <c r="O494" s="162"/>
      <c r="P494" s="162"/>
      <c r="Q494" s="162"/>
      <c r="R494" s="164"/>
      <c r="T494" s="165"/>
      <c r="U494" s="162"/>
      <c r="V494" s="162"/>
      <c r="W494" s="162"/>
      <c r="X494" s="162"/>
      <c r="Y494" s="162"/>
      <c r="Z494" s="162"/>
      <c r="AA494" s="166"/>
      <c r="AT494" s="167" t="s">
        <v>148</v>
      </c>
      <c r="AU494" s="167" t="s">
        <v>86</v>
      </c>
      <c r="AV494" s="160" t="s">
        <v>75</v>
      </c>
      <c r="AW494" s="160" t="s">
        <v>27</v>
      </c>
      <c r="AX494" s="160" t="s">
        <v>69</v>
      </c>
      <c r="AY494" s="167" t="s">
        <v>135</v>
      </c>
    </row>
    <row r="495" spans="2:65" s="151" customFormat="1" ht="15.75" customHeight="1">
      <c r="B495" s="152"/>
      <c r="C495" s="153"/>
      <c r="D495" s="153"/>
      <c r="E495" s="154"/>
      <c r="F495" s="353" t="s">
        <v>699</v>
      </c>
      <c r="G495" s="353"/>
      <c r="H495" s="353"/>
      <c r="I495" s="353"/>
      <c r="J495" s="153"/>
      <c r="K495" s="155">
        <v>135.52699999999999</v>
      </c>
      <c r="L495" s="153"/>
      <c r="M495" s="153"/>
      <c r="N495" s="153"/>
      <c r="O495" s="153"/>
      <c r="P495" s="153"/>
      <c r="Q495" s="153"/>
      <c r="R495" s="156"/>
      <c r="T495" s="157"/>
      <c r="U495" s="153"/>
      <c r="V495" s="153"/>
      <c r="W495" s="153"/>
      <c r="X495" s="153"/>
      <c r="Y495" s="153"/>
      <c r="Z495" s="153"/>
      <c r="AA495" s="158"/>
      <c r="AT495" s="159" t="s">
        <v>148</v>
      </c>
      <c r="AU495" s="159" t="s">
        <v>86</v>
      </c>
      <c r="AV495" s="151" t="s">
        <v>86</v>
      </c>
      <c r="AW495" s="151" t="s">
        <v>27</v>
      </c>
      <c r="AX495" s="151" t="s">
        <v>69</v>
      </c>
      <c r="AY495" s="159" t="s">
        <v>135</v>
      </c>
    </row>
    <row r="496" spans="2:65" s="170" customFormat="1" ht="15.75" customHeight="1">
      <c r="B496" s="171"/>
      <c r="C496" s="172"/>
      <c r="D496" s="172"/>
      <c r="E496" s="173"/>
      <c r="F496" s="354" t="s">
        <v>198</v>
      </c>
      <c r="G496" s="354"/>
      <c r="H496" s="354"/>
      <c r="I496" s="354"/>
      <c r="J496" s="172"/>
      <c r="K496" s="174">
        <v>290.50099999999998</v>
      </c>
      <c r="L496" s="172"/>
      <c r="M496" s="172"/>
      <c r="N496" s="172"/>
      <c r="O496" s="172"/>
      <c r="P496" s="172"/>
      <c r="Q496" s="172"/>
      <c r="R496" s="175"/>
      <c r="T496" s="193"/>
      <c r="U496" s="194"/>
      <c r="V496" s="194"/>
      <c r="W496" s="194"/>
      <c r="X496" s="194"/>
      <c r="Y496" s="194"/>
      <c r="Z496" s="194"/>
      <c r="AA496" s="195"/>
      <c r="AT496" s="178" t="s">
        <v>148</v>
      </c>
      <c r="AU496" s="178" t="s">
        <v>86</v>
      </c>
      <c r="AV496" s="170" t="s">
        <v>140</v>
      </c>
      <c r="AW496" s="170" t="s">
        <v>27</v>
      </c>
      <c r="AX496" s="170" t="s">
        <v>75</v>
      </c>
      <c r="AY496" s="178" t="s">
        <v>135</v>
      </c>
    </row>
    <row r="497" spans="2:18" s="22" customFormat="1" ht="6.95" customHeight="1">
      <c r="B497" s="48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50"/>
    </row>
  </sheetData>
  <mergeCells count="751">
    <mergeCell ref="F490:I490"/>
    <mergeCell ref="F491:I491"/>
    <mergeCell ref="F492:I492"/>
    <mergeCell ref="F493:I493"/>
    <mergeCell ref="F494:I494"/>
    <mergeCell ref="F495:I495"/>
    <mergeCell ref="F496:I496"/>
    <mergeCell ref="F486:I486"/>
    <mergeCell ref="L486:M486"/>
    <mergeCell ref="N486:Q486"/>
    <mergeCell ref="F487:I487"/>
    <mergeCell ref="F488:I488"/>
    <mergeCell ref="L488:M488"/>
    <mergeCell ref="N488:Q488"/>
    <mergeCell ref="F489:I489"/>
    <mergeCell ref="L489:M489"/>
    <mergeCell ref="N489:Q489"/>
    <mergeCell ref="F479:I479"/>
    <mergeCell ref="F480:I480"/>
    <mergeCell ref="F481:I481"/>
    <mergeCell ref="F482:I482"/>
    <mergeCell ref="F483:I483"/>
    <mergeCell ref="F484:I484"/>
    <mergeCell ref="L484:M484"/>
    <mergeCell ref="N484:Q484"/>
    <mergeCell ref="F485:I485"/>
    <mergeCell ref="F474:I474"/>
    <mergeCell ref="L474:M474"/>
    <mergeCell ref="N474:Q474"/>
    <mergeCell ref="F475:I475"/>
    <mergeCell ref="F476:I476"/>
    <mergeCell ref="N477:Q477"/>
    <mergeCell ref="F478:I478"/>
    <mergeCell ref="L478:M478"/>
    <mergeCell ref="N478:Q478"/>
    <mergeCell ref="N469:Q469"/>
    <mergeCell ref="F470:I470"/>
    <mergeCell ref="L470:M470"/>
    <mergeCell ref="N470:Q470"/>
    <mergeCell ref="F471:I471"/>
    <mergeCell ref="F472:I472"/>
    <mergeCell ref="L472:M472"/>
    <mergeCell ref="N472:Q472"/>
    <mergeCell ref="F473:I473"/>
    <mergeCell ref="L473:M473"/>
    <mergeCell ref="N473:Q473"/>
    <mergeCell ref="F468:I468"/>
    <mergeCell ref="L468:M468"/>
    <mergeCell ref="N468:Q468"/>
    <mergeCell ref="F463:I463"/>
    <mergeCell ref="F464:I464"/>
    <mergeCell ref="F465:I465"/>
    <mergeCell ref="L465:M465"/>
    <mergeCell ref="N465:Q465"/>
    <mergeCell ref="F466:I466"/>
    <mergeCell ref="L466:M466"/>
    <mergeCell ref="N466:Q466"/>
    <mergeCell ref="N467:Q467"/>
    <mergeCell ref="N458:Q458"/>
    <mergeCell ref="F459:I459"/>
    <mergeCell ref="L459:M459"/>
    <mergeCell ref="N459:Q459"/>
    <mergeCell ref="F460:I460"/>
    <mergeCell ref="F461:I461"/>
    <mergeCell ref="F462:I462"/>
    <mergeCell ref="L462:M462"/>
    <mergeCell ref="N462:Q462"/>
    <mergeCell ref="F454:I454"/>
    <mergeCell ref="L454:M454"/>
    <mergeCell ref="N454:Q454"/>
    <mergeCell ref="F455:I455"/>
    <mergeCell ref="L455:M455"/>
    <mergeCell ref="N455:Q455"/>
    <mergeCell ref="N456:Q456"/>
    <mergeCell ref="F457:I457"/>
    <mergeCell ref="L457:M457"/>
    <mergeCell ref="N457:Q457"/>
    <mergeCell ref="F450:I450"/>
    <mergeCell ref="L450:M450"/>
    <mergeCell ref="N450:Q450"/>
    <mergeCell ref="F451:I451"/>
    <mergeCell ref="F452:I452"/>
    <mergeCell ref="L452:M452"/>
    <mergeCell ref="N452:Q452"/>
    <mergeCell ref="F453:I453"/>
    <mergeCell ref="L453:M453"/>
    <mergeCell ref="N453:Q453"/>
    <mergeCell ref="F445:I445"/>
    <mergeCell ref="L445:M445"/>
    <mergeCell ref="N445:Q445"/>
    <mergeCell ref="F446:I446"/>
    <mergeCell ref="F447:I447"/>
    <mergeCell ref="F448:I448"/>
    <mergeCell ref="L448:M448"/>
    <mergeCell ref="N448:Q448"/>
    <mergeCell ref="F449:I449"/>
    <mergeCell ref="F442:I442"/>
    <mergeCell ref="F443:I443"/>
    <mergeCell ref="L443:M443"/>
    <mergeCell ref="N443:Q443"/>
    <mergeCell ref="F444:I444"/>
    <mergeCell ref="F439:I439"/>
    <mergeCell ref="L439:M439"/>
    <mergeCell ref="N439:Q439"/>
    <mergeCell ref="F440:I440"/>
    <mergeCell ref="L440:M440"/>
    <mergeCell ref="N440:Q440"/>
    <mergeCell ref="F441:I441"/>
    <mergeCell ref="L441:M441"/>
    <mergeCell ref="N441:Q441"/>
    <mergeCell ref="F436:I436"/>
    <mergeCell ref="L436:M436"/>
    <mergeCell ref="N436:Q436"/>
    <mergeCell ref="F437:I437"/>
    <mergeCell ref="L437:M437"/>
    <mergeCell ref="N437:Q437"/>
    <mergeCell ref="F438:I438"/>
    <mergeCell ref="L438:M438"/>
    <mergeCell ref="N438:Q438"/>
    <mergeCell ref="F433:I433"/>
    <mergeCell ref="L433:M433"/>
    <mergeCell ref="N433:Q433"/>
    <mergeCell ref="F434:I434"/>
    <mergeCell ref="L434:M434"/>
    <mergeCell ref="N434:Q434"/>
    <mergeCell ref="F435:I435"/>
    <mergeCell ref="L435:M435"/>
    <mergeCell ref="N435:Q435"/>
    <mergeCell ref="F428:I428"/>
    <mergeCell ref="F429:I429"/>
    <mergeCell ref="F430:I430"/>
    <mergeCell ref="L430:M430"/>
    <mergeCell ref="N430:Q430"/>
    <mergeCell ref="F431:I431"/>
    <mergeCell ref="L431:M431"/>
    <mergeCell ref="N431:Q431"/>
    <mergeCell ref="F432:I432"/>
    <mergeCell ref="L432:M432"/>
    <mergeCell ref="N432:Q432"/>
    <mergeCell ref="F422:I422"/>
    <mergeCell ref="F423:I423"/>
    <mergeCell ref="F424:I424"/>
    <mergeCell ref="L424:M424"/>
    <mergeCell ref="N424:Q424"/>
    <mergeCell ref="F425:I425"/>
    <mergeCell ref="F426:I426"/>
    <mergeCell ref="F427:I427"/>
    <mergeCell ref="L427:M427"/>
    <mergeCell ref="N427:Q427"/>
    <mergeCell ref="F418:I418"/>
    <mergeCell ref="L418:M418"/>
    <mergeCell ref="N418:Q418"/>
    <mergeCell ref="F419:I419"/>
    <mergeCell ref="F420:I420"/>
    <mergeCell ref="F421:I421"/>
    <mergeCell ref="L421:M421"/>
    <mergeCell ref="N421:Q421"/>
    <mergeCell ref="N413:Q413"/>
    <mergeCell ref="F414:I414"/>
    <mergeCell ref="L414:M414"/>
    <mergeCell ref="N414:Q414"/>
    <mergeCell ref="F415:I415"/>
    <mergeCell ref="F416:I416"/>
    <mergeCell ref="F417:I417"/>
    <mergeCell ref="L417:M417"/>
    <mergeCell ref="N417:Q417"/>
    <mergeCell ref="F406:I406"/>
    <mergeCell ref="F407:I407"/>
    <mergeCell ref="F408:I408"/>
    <mergeCell ref="F409:I409"/>
    <mergeCell ref="F410:I410"/>
    <mergeCell ref="L410:M410"/>
    <mergeCell ref="N410:Q410"/>
    <mergeCell ref="F411:I411"/>
    <mergeCell ref="F412:I412"/>
    <mergeCell ref="L412:M412"/>
    <mergeCell ref="N412:Q412"/>
    <mergeCell ref="F401:I401"/>
    <mergeCell ref="L401:M401"/>
    <mergeCell ref="N401:Q401"/>
    <mergeCell ref="F402:I402"/>
    <mergeCell ref="F403:I403"/>
    <mergeCell ref="F404:I404"/>
    <mergeCell ref="L404:M404"/>
    <mergeCell ref="N404:Q404"/>
    <mergeCell ref="F405:I405"/>
    <mergeCell ref="F394:I394"/>
    <mergeCell ref="F395:I395"/>
    <mergeCell ref="F396:I396"/>
    <mergeCell ref="F397:I397"/>
    <mergeCell ref="F398:I398"/>
    <mergeCell ref="F399:I399"/>
    <mergeCell ref="L399:M399"/>
    <mergeCell ref="N399:Q399"/>
    <mergeCell ref="F400:I400"/>
    <mergeCell ref="F387:I387"/>
    <mergeCell ref="L387:M387"/>
    <mergeCell ref="N387:Q387"/>
    <mergeCell ref="F388:I388"/>
    <mergeCell ref="F389:I389"/>
    <mergeCell ref="F390:I390"/>
    <mergeCell ref="F391:I391"/>
    <mergeCell ref="F392:I392"/>
    <mergeCell ref="F393:I393"/>
    <mergeCell ref="L393:M393"/>
    <mergeCell ref="N393:Q393"/>
    <mergeCell ref="F383:I383"/>
    <mergeCell ref="L383:M383"/>
    <mergeCell ref="N383:Q383"/>
    <mergeCell ref="F384:I384"/>
    <mergeCell ref="L384:M384"/>
    <mergeCell ref="N384:Q384"/>
    <mergeCell ref="F385:I385"/>
    <mergeCell ref="F386:I386"/>
    <mergeCell ref="L386:M386"/>
    <mergeCell ref="N386:Q386"/>
    <mergeCell ref="F378:I378"/>
    <mergeCell ref="F379:I379"/>
    <mergeCell ref="L379:M379"/>
    <mergeCell ref="N379:Q379"/>
    <mergeCell ref="N380:Q380"/>
    <mergeCell ref="F381:I381"/>
    <mergeCell ref="L381:M381"/>
    <mergeCell ref="N381:Q381"/>
    <mergeCell ref="F382:I382"/>
    <mergeCell ref="F374:I374"/>
    <mergeCell ref="F375:I375"/>
    <mergeCell ref="L375:M375"/>
    <mergeCell ref="N375:Q375"/>
    <mergeCell ref="F376:I376"/>
    <mergeCell ref="L376:M376"/>
    <mergeCell ref="N376:Q376"/>
    <mergeCell ref="F377:I377"/>
    <mergeCell ref="L377:M377"/>
    <mergeCell ref="N377:Q377"/>
    <mergeCell ref="F369:I369"/>
    <mergeCell ref="L369:M369"/>
    <mergeCell ref="N369:Q369"/>
    <mergeCell ref="F370:I370"/>
    <mergeCell ref="F371:I371"/>
    <mergeCell ref="L371:M371"/>
    <mergeCell ref="N371:Q371"/>
    <mergeCell ref="F372:I372"/>
    <mergeCell ref="F373:I373"/>
    <mergeCell ref="L373:M373"/>
    <mergeCell ref="N373:Q373"/>
    <mergeCell ref="F364:I364"/>
    <mergeCell ref="F365:I365"/>
    <mergeCell ref="L365:M365"/>
    <mergeCell ref="N365:Q365"/>
    <mergeCell ref="F366:I366"/>
    <mergeCell ref="F367:I367"/>
    <mergeCell ref="L367:M367"/>
    <mergeCell ref="N367:Q367"/>
    <mergeCell ref="F368:I368"/>
    <mergeCell ref="F359:I359"/>
    <mergeCell ref="L359:M359"/>
    <mergeCell ref="N359:Q359"/>
    <mergeCell ref="N360:Q360"/>
    <mergeCell ref="F361:I361"/>
    <mergeCell ref="L361:M361"/>
    <mergeCell ref="N361:Q361"/>
    <mergeCell ref="F362:I362"/>
    <mergeCell ref="F363:I363"/>
    <mergeCell ref="L363:M363"/>
    <mergeCell ref="N363:Q363"/>
    <mergeCell ref="F356:I356"/>
    <mergeCell ref="L356:M356"/>
    <mergeCell ref="N356:Q356"/>
    <mergeCell ref="F357:I357"/>
    <mergeCell ref="L357:M357"/>
    <mergeCell ref="N357:Q357"/>
    <mergeCell ref="F358:I358"/>
    <mergeCell ref="L358:M358"/>
    <mergeCell ref="N358:Q358"/>
    <mergeCell ref="F352:I352"/>
    <mergeCell ref="F353:I353"/>
    <mergeCell ref="L353:M353"/>
    <mergeCell ref="N353:Q353"/>
    <mergeCell ref="F354:I354"/>
    <mergeCell ref="L354:M354"/>
    <mergeCell ref="N354:Q354"/>
    <mergeCell ref="F355:I355"/>
    <mergeCell ref="L355:M355"/>
    <mergeCell ref="N355:Q355"/>
    <mergeCell ref="F346:I346"/>
    <mergeCell ref="F347:I347"/>
    <mergeCell ref="N348:Q348"/>
    <mergeCell ref="F349:I349"/>
    <mergeCell ref="L349:M349"/>
    <mergeCell ref="N349:Q349"/>
    <mergeCell ref="F350:I350"/>
    <mergeCell ref="F351:I351"/>
    <mergeCell ref="L351:M351"/>
    <mergeCell ref="N351:Q351"/>
    <mergeCell ref="F341:I341"/>
    <mergeCell ref="L341:M341"/>
    <mergeCell ref="N341:Q341"/>
    <mergeCell ref="F342:I342"/>
    <mergeCell ref="L342:M342"/>
    <mergeCell ref="N342:Q342"/>
    <mergeCell ref="F343:I343"/>
    <mergeCell ref="F344:I344"/>
    <mergeCell ref="F345:I345"/>
    <mergeCell ref="L345:M345"/>
    <mergeCell ref="N345:Q345"/>
    <mergeCell ref="F336:I336"/>
    <mergeCell ref="F337:I337"/>
    <mergeCell ref="F338:I338"/>
    <mergeCell ref="F339:I339"/>
    <mergeCell ref="F340:I340"/>
    <mergeCell ref="L340:M340"/>
    <mergeCell ref="N340:Q340"/>
    <mergeCell ref="F331:I331"/>
    <mergeCell ref="F332:I332"/>
    <mergeCell ref="L332:M332"/>
    <mergeCell ref="N332:Q332"/>
    <mergeCell ref="F333:I333"/>
    <mergeCell ref="F334:I334"/>
    <mergeCell ref="L334:M334"/>
    <mergeCell ref="N334:Q334"/>
    <mergeCell ref="F335:I335"/>
    <mergeCell ref="F324:I324"/>
    <mergeCell ref="L324:M324"/>
    <mergeCell ref="N324:Q324"/>
    <mergeCell ref="F325:I325"/>
    <mergeCell ref="F326:I326"/>
    <mergeCell ref="F327:I327"/>
    <mergeCell ref="F328:I328"/>
    <mergeCell ref="F329:I329"/>
    <mergeCell ref="F330:I330"/>
    <mergeCell ref="L330:M330"/>
    <mergeCell ref="N330:Q330"/>
    <mergeCell ref="F317:I317"/>
    <mergeCell ref="F318:I318"/>
    <mergeCell ref="F319:I319"/>
    <mergeCell ref="F320:I320"/>
    <mergeCell ref="F321:I321"/>
    <mergeCell ref="F322:I322"/>
    <mergeCell ref="L322:M322"/>
    <mergeCell ref="N322:Q322"/>
    <mergeCell ref="F323:I323"/>
    <mergeCell ref="F313:I313"/>
    <mergeCell ref="L313:M313"/>
    <mergeCell ref="N313:Q313"/>
    <mergeCell ref="F314:I314"/>
    <mergeCell ref="F315:I315"/>
    <mergeCell ref="L315:M315"/>
    <mergeCell ref="N315:Q315"/>
    <mergeCell ref="F316:I316"/>
    <mergeCell ref="L316:M316"/>
    <mergeCell ref="N316:Q316"/>
    <mergeCell ref="F306:I306"/>
    <mergeCell ref="F307:I307"/>
    <mergeCell ref="L307:M307"/>
    <mergeCell ref="N307:Q307"/>
    <mergeCell ref="F308:I308"/>
    <mergeCell ref="F309:I309"/>
    <mergeCell ref="F310:I310"/>
    <mergeCell ref="F311:I311"/>
    <mergeCell ref="F312:I312"/>
    <mergeCell ref="F301:I301"/>
    <mergeCell ref="F302:I302"/>
    <mergeCell ref="F303:I303"/>
    <mergeCell ref="L303:M303"/>
    <mergeCell ref="N303:Q303"/>
    <mergeCell ref="F304:I304"/>
    <mergeCell ref="F305:I305"/>
    <mergeCell ref="L305:M305"/>
    <mergeCell ref="N305:Q305"/>
    <mergeCell ref="F297:I297"/>
    <mergeCell ref="L297:M297"/>
    <mergeCell ref="N297:Q297"/>
    <mergeCell ref="F298:I298"/>
    <mergeCell ref="L298:M298"/>
    <mergeCell ref="N298:Q298"/>
    <mergeCell ref="N299:Q299"/>
    <mergeCell ref="F300:I300"/>
    <mergeCell ref="L300:M300"/>
    <mergeCell ref="N300:Q300"/>
    <mergeCell ref="F291:I291"/>
    <mergeCell ref="F292:I292"/>
    <mergeCell ref="F293:I293"/>
    <mergeCell ref="N294:Q294"/>
    <mergeCell ref="F295:I295"/>
    <mergeCell ref="L295:M295"/>
    <mergeCell ref="N295:Q295"/>
    <mergeCell ref="F296:I296"/>
    <mergeCell ref="L296:M296"/>
    <mergeCell ref="N296:Q296"/>
    <mergeCell ref="F285:I285"/>
    <mergeCell ref="F286:I286"/>
    <mergeCell ref="F287:I287"/>
    <mergeCell ref="F288:I288"/>
    <mergeCell ref="L288:M288"/>
    <mergeCell ref="N288:Q288"/>
    <mergeCell ref="F289:I289"/>
    <mergeCell ref="F290:I290"/>
    <mergeCell ref="L290:M290"/>
    <mergeCell ref="N290:Q290"/>
    <mergeCell ref="F281:I281"/>
    <mergeCell ref="F282:I282"/>
    <mergeCell ref="L282:M282"/>
    <mergeCell ref="N282:Q282"/>
    <mergeCell ref="F283:I283"/>
    <mergeCell ref="F284:I284"/>
    <mergeCell ref="L284:M284"/>
    <mergeCell ref="N284:Q284"/>
    <mergeCell ref="F276:I276"/>
    <mergeCell ref="L276:M276"/>
    <mergeCell ref="N276:Q276"/>
    <mergeCell ref="F277:I277"/>
    <mergeCell ref="F278:I278"/>
    <mergeCell ref="F279:I279"/>
    <mergeCell ref="L279:M279"/>
    <mergeCell ref="N279:Q279"/>
    <mergeCell ref="F280:I280"/>
    <mergeCell ref="F271:I271"/>
    <mergeCell ref="F272:I272"/>
    <mergeCell ref="F273:I273"/>
    <mergeCell ref="L273:M273"/>
    <mergeCell ref="N273:Q273"/>
    <mergeCell ref="F274:I274"/>
    <mergeCell ref="L274:M274"/>
    <mergeCell ref="N274:Q274"/>
    <mergeCell ref="N275:Q275"/>
    <mergeCell ref="F266:I266"/>
    <mergeCell ref="F267:I267"/>
    <mergeCell ref="L267:M267"/>
    <mergeCell ref="N267:Q267"/>
    <mergeCell ref="F268:I268"/>
    <mergeCell ref="F269:I269"/>
    <mergeCell ref="L269:M269"/>
    <mergeCell ref="N269:Q269"/>
    <mergeCell ref="F270:I270"/>
    <mergeCell ref="N260:Q260"/>
    <mergeCell ref="N261:Q261"/>
    <mergeCell ref="F262:I262"/>
    <mergeCell ref="L262:M262"/>
    <mergeCell ref="N262:Q262"/>
    <mergeCell ref="F263:I263"/>
    <mergeCell ref="F264:I264"/>
    <mergeCell ref="F265:I265"/>
    <mergeCell ref="L265:M265"/>
    <mergeCell ref="N265:Q265"/>
    <mergeCell ref="F255:I255"/>
    <mergeCell ref="F256:I256"/>
    <mergeCell ref="L256:M256"/>
    <mergeCell ref="N256:Q256"/>
    <mergeCell ref="F257:I257"/>
    <mergeCell ref="L257:M257"/>
    <mergeCell ref="N257:Q257"/>
    <mergeCell ref="N258:Q258"/>
    <mergeCell ref="F259:I259"/>
    <mergeCell ref="L259:M259"/>
    <mergeCell ref="N259:Q259"/>
    <mergeCell ref="F252:I252"/>
    <mergeCell ref="L252:M252"/>
    <mergeCell ref="N252:Q252"/>
    <mergeCell ref="F253:I253"/>
    <mergeCell ref="L253:M253"/>
    <mergeCell ref="N253:Q253"/>
    <mergeCell ref="F254:I254"/>
    <mergeCell ref="L254:M254"/>
    <mergeCell ref="N254:Q254"/>
    <mergeCell ref="F246:I246"/>
    <mergeCell ref="F247:I247"/>
    <mergeCell ref="L247:M247"/>
    <mergeCell ref="N247:Q247"/>
    <mergeCell ref="F248:I248"/>
    <mergeCell ref="F249:I249"/>
    <mergeCell ref="N250:Q250"/>
    <mergeCell ref="F251:I251"/>
    <mergeCell ref="L251:M251"/>
    <mergeCell ref="N251:Q251"/>
    <mergeCell ref="F239:I239"/>
    <mergeCell ref="F240:I240"/>
    <mergeCell ref="F241:I241"/>
    <mergeCell ref="L241:M241"/>
    <mergeCell ref="N241:Q241"/>
    <mergeCell ref="F242:I242"/>
    <mergeCell ref="F243:I243"/>
    <mergeCell ref="F244:I244"/>
    <mergeCell ref="F245:I245"/>
    <mergeCell ref="F234:I234"/>
    <mergeCell ref="F235:I235"/>
    <mergeCell ref="L235:M235"/>
    <mergeCell ref="N235:Q235"/>
    <mergeCell ref="F236:I236"/>
    <mergeCell ref="F237:I237"/>
    <mergeCell ref="F238:I238"/>
    <mergeCell ref="L238:M238"/>
    <mergeCell ref="N238:Q238"/>
    <mergeCell ref="F227:I227"/>
    <mergeCell ref="F228:I228"/>
    <mergeCell ref="F229:I229"/>
    <mergeCell ref="F230:I230"/>
    <mergeCell ref="F231:I231"/>
    <mergeCell ref="F232:I232"/>
    <mergeCell ref="L232:M232"/>
    <mergeCell ref="N232:Q232"/>
    <mergeCell ref="F233:I233"/>
    <mergeCell ref="F222:I222"/>
    <mergeCell ref="F223:I223"/>
    <mergeCell ref="L223:M223"/>
    <mergeCell ref="N223:Q223"/>
    <mergeCell ref="F224:I224"/>
    <mergeCell ref="F225:I225"/>
    <mergeCell ref="F226:I226"/>
    <mergeCell ref="L226:M226"/>
    <mergeCell ref="N226:Q226"/>
    <mergeCell ref="F217:I217"/>
    <mergeCell ref="L217:M217"/>
    <mergeCell ref="N217:Q217"/>
    <mergeCell ref="F218:I218"/>
    <mergeCell ref="F219:I219"/>
    <mergeCell ref="F220:I220"/>
    <mergeCell ref="L220:M220"/>
    <mergeCell ref="N220:Q220"/>
    <mergeCell ref="F221:I221"/>
    <mergeCell ref="F212:I212"/>
    <mergeCell ref="F213:I213"/>
    <mergeCell ref="L213:M213"/>
    <mergeCell ref="N213:Q213"/>
    <mergeCell ref="F214:I214"/>
    <mergeCell ref="F215:I215"/>
    <mergeCell ref="L215:M215"/>
    <mergeCell ref="N215:Q215"/>
    <mergeCell ref="F216:I216"/>
    <mergeCell ref="L216:M216"/>
    <mergeCell ref="N216:Q216"/>
    <mergeCell ref="F207:I207"/>
    <mergeCell ref="L207:M207"/>
    <mergeCell ref="N207:Q207"/>
    <mergeCell ref="F208:I208"/>
    <mergeCell ref="L208:M208"/>
    <mergeCell ref="N208:Q208"/>
    <mergeCell ref="N210:Q210"/>
    <mergeCell ref="F211:I211"/>
    <mergeCell ref="L211:M211"/>
    <mergeCell ref="N211:Q211"/>
    <mergeCell ref="F204:I204"/>
    <mergeCell ref="L204:M204"/>
    <mergeCell ref="N204:Q204"/>
    <mergeCell ref="F205:I205"/>
    <mergeCell ref="L205:M205"/>
    <mergeCell ref="N205:Q205"/>
    <mergeCell ref="F206:I206"/>
    <mergeCell ref="L206:M206"/>
    <mergeCell ref="N206:Q206"/>
    <mergeCell ref="F201:I201"/>
    <mergeCell ref="L201:M201"/>
    <mergeCell ref="N201:Q201"/>
    <mergeCell ref="F202:I202"/>
    <mergeCell ref="F203:I203"/>
    <mergeCell ref="F196:I196"/>
    <mergeCell ref="F197:I197"/>
    <mergeCell ref="F198:I198"/>
    <mergeCell ref="L198:M198"/>
    <mergeCell ref="N198:Q198"/>
    <mergeCell ref="F199:I199"/>
    <mergeCell ref="F200:I200"/>
    <mergeCell ref="F193:I193"/>
    <mergeCell ref="L193:M193"/>
    <mergeCell ref="N193:Q193"/>
    <mergeCell ref="F194:I194"/>
    <mergeCell ref="L194:M194"/>
    <mergeCell ref="N194:Q194"/>
    <mergeCell ref="F195:I195"/>
    <mergeCell ref="L195:M195"/>
    <mergeCell ref="N195:Q195"/>
    <mergeCell ref="F187:I187"/>
    <mergeCell ref="L187:M187"/>
    <mergeCell ref="N187:Q187"/>
    <mergeCell ref="F188:I188"/>
    <mergeCell ref="F189:I189"/>
    <mergeCell ref="F190:I190"/>
    <mergeCell ref="F191:I191"/>
    <mergeCell ref="F192:I192"/>
    <mergeCell ref="F182:I182"/>
    <mergeCell ref="L182:M182"/>
    <mergeCell ref="N182:Q182"/>
    <mergeCell ref="F183:I183"/>
    <mergeCell ref="L183:M183"/>
    <mergeCell ref="N183:Q183"/>
    <mergeCell ref="F184:I184"/>
    <mergeCell ref="F185:I185"/>
    <mergeCell ref="F186:I186"/>
    <mergeCell ref="L186:M186"/>
    <mergeCell ref="N186:Q186"/>
    <mergeCell ref="F177:I177"/>
    <mergeCell ref="L177:M177"/>
    <mergeCell ref="N177:Q177"/>
    <mergeCell ref="F178:I178"/>
    <mergeCell ref="F179:I179"/>
    <mergeCell ref="F180:I180"/>
    <mergeCell ref="L180:M180"/>
    <mergeCell ref="N180:Q180"/>
    <mergeCell ref="F181:I181"/>
    <mergeCell ref="L181:M181"/>
    <mergeCell ref="N181:Q181"/>
    <mergeCell ref="F173:I173"/>
    <mergeCell ref="F174:I174"/>
    <mergeCell ref="F175:I175"/>
    <mergeCell ref="L175:M175"/>
    <mergeCell ref="N175:Q175"/>
    <mergeCell ref="F176:I176"/>
    <mergeCell ref="L176:M176"/>
    <mergeCell ref="N176:Q176"/>
    <mergeCell ref="F168:I168"/>
    <mergeCell ref="F169:I169"/>
    <mergeCell ref="F170:I170"/>
    <mergeCell ref="F171:I171"/>
    <mergeCell ref="L171:M171"/>
    <mergeCell ref="N171:Q171"/>
    <mergeCell ref="F172:I172"/>
    <mergeCell ref="F163:I163"/>
    <mergeCell ref="N164:Q164"/>
    <mergeCell ref="F165:I165"/>
    <mergeCell ref="L165:M165"/>
    <mergeCell ref="N165:Q165"/>
    <mergeCell ref="F166:I166"/>
    <mergeCell ref="F167:I167"/>
    <mergeCell ref="L167:M167"/>
    <mergeCell ref="N167:Q167"/>
    <mergeCell ref="F158:I158"/>
    <mergeCell ref="F159:I159"/>
    <mergeCell ref="L159:M159"/>
    <mergeCell ref="N159:Q159"/>
    <mergeCell ref="F160:I160"/>
    <mergeCell ref="F161:I161"/>
    <mergeCell ref="L161:M161"/>
    <mergeCell ref="N161:Q161"/>
    <mergeCell ref="F162:I162"/>
    <mergeCell ref="L162:M162"/>
    <mergeCell ref="N162:Q162"/>
    <mergeCell ref="F153:I153"/>
    <mergeCell ref="L153:M153"/>
    <mergeCell ref="N153:Q153"/>
    <mergeCell ref="F154:I154"/>
    <mergeCell ref="F155:I155"/>
    <mergeCell ref="N156:Q156"/>
    <mergeCell ref="F157:I157"/>
    <mergeCell ref="L157:M157"/>
    <mergeCell ref="N157:Q157"/>
    <mergeCell ref="F151:I151"/>
    <mergeCell ref="F152:I152"/>
    <mergeCell ref="F145:I145"/>
    <mergeCell ref="F146:I146"/>
    <mergeCell ref="F147:I147"/>
    <mergeCell ref="L147:M147"/>
    <mergeCell ref="N147:Q147"/>
    <mergeCell ref="F148:I148"/>
    <mergeCell ref="F149:I149"/>
    <mergeCell ref="F150:I150"/>
    <mergeCell ref="L150:M150"/>
    <mergeCell ref="N150:Q150"/>
    <mergeCell ref="F139:I139"/>
    <mergeCell ref="N140:Q140"/>
    <mergeCell ref="F141:I141"/>
    <mergeCell ref="L141:M141"/>
    <mergeCell ref="N141:Q141"/>
    <mergeCell ref="F142:I142"/>
    <mergeCell ref="F143:I143"/>
    <mergeCell ref="F144:I144"/>
    <mergeCell ref="L144:M144"/>
    <mergeCell ref="N144:Q144"/>
    <mergeCell ref="N132:Q132"/>
    <mergeCell ref="N133:Q133"/>
    <mergeCell ref="N134:Q134"/>
    <mergeCell ref="F135:I135"/>
    <mergeCell ref="L135:M135"/>
    <mergeCell ref="N135:Q135"/>
    <mergeCell ref="F136:I136"/>
    <mergeCell ref="N137:Q137"/>
    <mergeCell ref="F138:I138"/>
    <mergeCell ref="L138:M138"/>
    <mergeCell ref="N138:Q138"/>
    <mergeCell ref="L115:Q115"/>
    <mergeCell ref="C121:Q121"/>
    <mergeCell ref="F123:P123"/>
    <mergeCell ref="F124:P124"/>
    <mergeCell ref="M126:P126"/>
    <mergeCell ref="M128:Q128"/>
    <mergeCell ref="M129:Q129"/>
    <mergeCell ref="F131:I131"/>
    <mergeCell ref="L131:M131"/>
    <mergeCell ref="N131:Q131"/>
    <mergeCell ref="N104:Q104"/>
    <mergeCell ref="N105:Q105"/>
    <mergeCell ref="N106:Q106"/>
    <mergeCell ref="O107:Q107"/>
    <mergeCell ref="N108:Q108"/>
    <mergeCell ref="N109:Q109"/>
    <mergeCell ref="N110:Q110"/>
    <mergeCell ref="N111:Q111"/>
    <mergeCell ref="N113:Q113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O14:P14"/>
    <mergeCell ref="O15:P15"/>
    <mergeCell ref="O17:P17"/>
    <mergeCell ref="O18:P18"/>
    <mergeCell ref="O20:P20"/>
    <mergeCell ref="O21:P21"/>
    <mergeCell ref="E24:L24"/>
    <mergeCell ref="M27:P27"/>
    <mergeCell ref="M28:P28"/>
    <mergeCell ref="H1:K1"/>
    <mergeCell ref="C2:Q2"/>
    <mergeCell ref="S2:AC2"/>
    <mergeCell ref="C4:Q4"/>
    <mergeCell ref="F6:P6"/>
    <mergeCell ref="F7:P7"/>
    <mergeCell ref="O9:P9"/>
    <mergeCell ref="O11:P11"/>
    <mergeCell ref="O12:P12"/>
  </mergeCells>
  <hyperlinks>
    <hyperlink ref="F1" location="!" display="1) Krycí list rozpočtu"/>
    <hyperlink ref="H1" location="!6" display="2) Rekapitulace rozpočtu"/>
    <hyperlink ref="L1" location="!30" display="3) Rozpočet"/>
    <hyperlink ref="S1" location="'Rekapitulace stavby'!C2" display="Rekapitulace stavby"/>
  </hyperlinks>
  <pageMargins left="0.58333333333333304" right="0.58333333333333304" top="0.5" bottom="0.46666666666666701" header="0.51180555555555496" footer="0"/>
  <pageSetup paperSize="0" scale="0" firstPageNumber="0" fitToHeight="100" orientation="portrait" usePrinterDefaults="0" horizontalDpi="0" verticalDpi="0" copies="0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C4:J25"/>
  <sheetViews>
    <sheetView zoomScaleNormal="100" workbookViewId="0">
      <selection activeCell="F7" sqref="F7:F23"/>
    </sheetView>
  </sheetViews>
  <sheetFormatPr defaultRowHeight="13.5"/>
  <cols>
    <col min="1" max="2" width="9"/>
    <col min="3" max="3" width="78.83203125"/>
    <col min="4" max="5" width="9"/>
    <col min="6" max="6" width="12"/>
    <col min="7" max="7" width="16.5"/>
    <col min="8" max="1025" width="9"/>
  </cols>
  <sheetData>
    <row r="4" spans="3:8" ht="18">
      <c r="C4" s="196" t="s">
        <v>700</v>
      </c>
    </row>
    <row r="6" spans="3:8" ht="14.25">
      <c r="C6" s="197"/>
      <c r="D6" s="198" t="s">
        <v>701</v>
      </c>
      <c r="E6" s="198" t="s">
        <v>125</v>
      </c>
      <c r="F6" s="198" t="s">
        <v>702</v>
      </c>
      <c r="G6" s="198" t="s">
        <v>703</v>
      </c>
      <c r="H6" s="197"/>
    </row>
    <row r="7" spans="3:8" ht="16.5">
      <c r="C7" s="199" t="s">
        <v>704</v>
      </c>
      <c r="D7" s="198">
        <v>8</v>
      </c>
      <c r="E7" s="198" t="s">
        <v>705</v>
      </c>
      <c r="F7" s="200"/>
      <c r="G7" s="200">
        <f t="shared" ref="G7:G16" si="0">F7*D7</f>
        <v>0</v>
      </c>
      <c r="H7" s="201"/>
    </row>
    <row r="8" spans="3:8" ht="16.5">
      <c r="C8" s="199" t="s">
        <v>706</v>
      </c>
      <c r="D8" s="198">
        <v>6</v>
      </c>
      <c r="E8" s="198" t="s">
        <v>705</v>
      </c>
      <c r="F8" s="200"/>
      <c r="G8" s="200">
        <f t="shared" si="0"/>
        <v>0</v>
      </c>
      <c r="H8" s="201"/>
    </row>
    <row r="9" spans="3:8" ht="16.5">
      <c r="C9" s="199" t="s">
        <v>707</v>
      </c>
      <c r="D9" s="198">
        <v>6</v>
      </c>
      <c r="E9" s="198" t="s">
        <v>705</v>
      </c>
      <c r="F9" s="200"/>
      <c r="G9" s="200">
        <f t="shared" si="0"/>
        <v>0</v>
      </c>
      <c r="H9" s="201"/>
    </row>
    <row r="10" spans="3:8" ht="16.5">
      <c r="C10" s="199" t="s">
        <v>708</v>
      </c>
      <c r="D10" s="198">
        <v>8</v>
      </c>
      <c r="E10" s="198" t="s">
        <v>705</v>
      </c>
      <c r="F10" s="200"/>
      <c r="G10" s="200">
        <f t="shared" si="0"/>
        <v>0</v>
      </c>
      <c r="H10" s="201"/>
    </row>
    <row r="11" spans="3:8" ht="16.5">
      <c r="C11" s="199" t="s">
        <v>709</v>
      </c>
      <c r="D11" s="198">
        <v>18</v>
      </c>
      <c r="E11" s="198" t="s">
        <v>705</v>
      </c>
      <c r="F11" s="200"/>
      <c r="G11" s="200">
        <f t="shared" si="0"/>
        <v>0</v>
      </c>
      <c r="H11" s="201"/>
    </row>
    <row r="12" spans="3:8" ht="16.5">
      <c r="C12" s="199" t="s">
        <v>710</v>
      </c>
      <c r="D12" s="198">
        <v>8</v>
      </c>
      <c r="E12" s="198" t="s">
        <v>705</v>
      </c>
      <c r="F12" s="200"/>
      <c r="G12" s="200">
        <f t="shared" si="0"/>
        <v>0</v>
      </c>
      <c r="H12" s="201"/>
    </row>
    <row r="13" spans="3:8" ht="16.5">
      <c r="C13" s="199" t="s">
        <v>711</v>
      </c>
      <c r="D13" s="198">
        <v>20</v>
      </c>
      <c r="E13" s="198" t="s">
        <v>210</v>
      </c>
      <c r="F13" s="200"/>
      <c r="G13" s="200">
        <f t="shared" si="0"/>
        <v>0</v>
      </c>
      <c r="H13" s="201"/>
    </row>
    <row r="14" spans="3:8" ht="16.5">
      <c r="C14" s="199" t="s">
        <v>712</v>
      </c>
      <c r="D14" s="198">
        <v>2</v>
      </c>
      <c r="E14" s="198" t="s">
        <v>705</v>
      </c>
      <c r="F14" s="200"/>
      <c r="G14" s="200">
        <f t="shared" si="0"/>
        <v>0</v>
      </c>
      <c r="H14" s="201"/>
    </row>
    <row r="15" spans="3:8" ht="16.5">
      <c r="C15" s="199" t="s">
        <v>713</v>
      </c>
      <c r="D15" s="198">
        <v>5</v>
      </c>
      <c r="E15" s="198" t="s">
        <v>705</v>
      </c>
      <c r="F15" s="200"/>
      <c r="G15" s="200">
        <f t="shared" si="0"/>
        <v>0</v>
      </c>
      <c r="H15" s="201"/>
    </row>
    <row r="16" spans="3:8" ht="16.5">
      <c r="C16" s="199" t="s">
        <v>714</v>
      </c>
      <c r="D16" s="198">
        <v>2</v>
      </c>
      <c r="E16" s="198" t="s">
        <v>705</v>
      </c>
      <c r="F16" s="200"/>
      <c r="G16" s="200">
        <f t="shared" si="0"/>
        <v>0</v>
      </c>
      <c r="H16" s="201"/>
    </row>
    <row r="17" spans="3:10" ht="16.5">
      <c r="C17" s="199"/>
      <c r="D17" s="201"/>
      <c r="E17" s="201"/>
      <c r="F17" s="200"/>
      <c r="G17" s="200"/>
      <c r="H17" s="201"/>
    </row>
    <row r="18" spans="3:10" ht="16.5">
      <c r="C18" s="199" t="s">
        <v>715</v>
      </c>
      <c r="D18" s="201">
        <v>1</v>
      </c>
      <c r="E18" s="201" t="s">
        <v>167</v>
      </c>
      <c r="F18" s="200"/>
      <c r="G18" s="200">
        <f>F18*D18</f>
        <v>0</v>
      </c>
      <c r="H18" s="201"/>
      <c r="J18" t="s">
        <v>765</v>
      </c>
    </row>
    <row r="19" spans="3:10" ht="16.5">
      <c r="C19" s="199" t="s">
        <v>716</v>
      </c>
      <c r="D19" s="201"/>
      <c r="E19" s="201"/>
      <c r="F19" s="200"/>
      <c r="G19" s="200"/>
      <c r="H19" s="201"/>
    </row>
    <row r="20" spans="3:10" ht="16.5">
      <c r="C20" s="199"/>
      <c r="D20" s="201"/>
      <c r="E20" s="201"/>
      <c r="F20" s="200"/>
      <c r="G20" s="200"/>
      <c r="H20" s="201"/>
    </row>
    <row r="21" spans="3:10" ht="16.5">
      <c r="C21" s="199" t="s">
        <v>717</v>
      </c>
      <c r="D21" s="201">
        <v>20</v>
      </c>
      <c r="E21" s="201" t="s">
        <v>764</v>
      </c>
      <c r="F21" s="200"/>
      <c r="G21" s="200">
        <f>F21*D21</f>
        <v>0</v>
      </c>
      <c r="H21" s="201"/>
    </row>
    <row r="22" spans="3:10" ht="16.5">
      <c r="C22" s="199"/>
      <c r="D22" s="197"/>
      <c r="E22" s="197"/>
      <c r="F22" s="202"/>
      <c r="G22" s="200"/>
      <c r="H22" s="197"/>
    </row>
    <row r="23" spans="3:10" ht="16.5">
      <c r="C23" s="203" t="s">
        <v>718</v>
      </c>
      <c r="D23" s="204">
        <v>30</v>
      </c>
      <c r="E23" s="201" t="s">
        <v>764</v>
      </c>
      <c r="F23" s="200"/>
      <c r="G23" s="200">
        <f>F23*D23</f>
        <v>0</v>
      </c>
      <c r="H23" s="204"/>
    </row>
    <row r="24" spans="3:10" ht="16.5">
      <c r="C24" s="204"/>
      <c r="D24" s="204"/>
      <c r="E24" s="204"/>
      <c r="F24" s="205"/>
      <c r="G24" s="205"/>
      <c r="H24" s="204"/>
    </row>
    <row r="25" spans="3:10" ht="16.5">
      <c r="C25" s="199" t="s">
        <v>703</v>
      </c>
      <c r="D25" s="204"/>
      <c r="E25" s="204"/>
      <c r="F25" s="205"/>
      <c r="G25" s="205">
        <f>SUM(G7:G24)</f>
        <v>0</v>
      </c>
      <c r="H25" s="204"/>
    </row>
  </sheetData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90"/>
  <sheetViews>
    <sheetView showGridLines="0" zoomScaleNormal="100" workbookViewId="0">
      <selection activeCell="I82" sqref="I82:I87"/>
    </sheetView>
  </sheetViews>
  <sheetFormatPr defaultRowHeight="13.5"/>
  <cols>
    <col min="1" max="1" width="8.33203125" style="206"/>
    <col min="2" max="2" width="1.6640625" style="206"/>
    <col min="3" max="3" width="4.1640625" style="206"/>
    <col min="4" max="4" width="4.33203125" style="206"/>
    <col min="5" max="5" width="17.1640625" style="206"/>
    <col min="6" max="6" width="100.83203125" style="206"/>
    <col min="7" max="7" width="8.6640625" style="206"/>
    <col min="8" max="8" width="11.1640625" style="206"/>
    <col min="9" max="9" width="14.1640625" style="206"/>
    <col min="10" max="10" width="23.5" style="206"/>
    <col min="11" max="11" width="0" style="206" hidden="1"/>
    <col min="12" max="12" width="9.33203125" style="206"/>
    <col min="13" max="13" width="0" style="206" hidden="1"/>
    <col min="14" max="14" width="9.33203125" style="206"/>
    <col min="15" max="21" width="0" style="206" hidden="1"/>
    <col min="22" max="22" width="12.33203125" style="206"/>
    <col min="23" max="23" width="16.33203125" style="206"/>
    <col min="24" max="24" width="12.33203125" style="206"/>
    <col min="25" max="25" width="15" style="206"/>
    <col min="26" max="26" width="11" style="206"/>
    <col min="27" max="27" width="15" style="206"/>
    <col min="28" max="28" width="16.33203125" style="206"/>
    <col min="29" max="29" width="11" style="206"/>
    <col min="30" max="30" width="15" style="206"/>
    <col min="31" max="31" width="16.33203125" style="206"/>
    <col min="32" max="1025" width="9.33203125" style="206"/>
  </cols>
  <sheetData>
    <row r="1" spans="1:1024">
      <c r="A1" s="207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36.950000000000003" customHeight="1">
      <c r="A2"/>
      <c r="B2"/>
      <c r="C2"/>
      <c r="D2"/>
      <c r="E2"/>
      <c r="F2"/>
      <c r="G2"/>
      <c r="H2"/>
      <c r="I2"/>
      <c r="J2"/>
      <c r="K2"/>
      <c r="L2" s="361" t="s">
        <v>7</v>
      </c>
      <c r="M2" s="361"/>
      <c r="N2" s="361"/>
      <c r="O2" s="361"/>
      <c r="P2" s="361"/>
      <c r="Q2" s="361"/>
      <c r="R2" s="361"/>
      <c r="S2" s="361"/>
      <c r="T2" s="361"/>
      <c r="U2" s="361"/>
      <c r="V2" s="361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 s="208" t="s">
        <v>719</v>
      </c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6.95" hidden="1" customHeight="1">
      <c r="A3"/>
      <c r="B3" s="209"/>
      <c r="C3" s="210"/>
      <c r="D3" s="210"/>
      <c r="E3" s="210"/>
      <c r="F3" s="210"/>
      <c r="G3" s="210"/>
      <c r="H3" s="210"/>
      <c r="I3" s="210"/>
      <c r="J3" s="210"/>
      <c r="K3" s="210"/>
      <c r="L3" s="211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 s="208" t="s">
        <v>86</v>
      </c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95" hidden="1" customHeight="1">
      <c r="A4"/>
      <c r="B4" s="211"/>
      <c r="C4"/>
      <c r="D4" s="212" t="s">
        <v>720</v>
      </c>
      <c r="E4"/>
      <c r="F4"/>
      <c r="G4"/>
      <c r="H4"/>
      <c r="I4"/>
      <c r="J4"/>
      <c r="K4"/>
      <c r="L4" s="211"/>
      <c r="M4" s="213" t="s">
        <v>12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 s="208" t="s">
        <v>5</v>
      </c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6.95" hidden="1" customHeight="1">
      <c r="A5"/>
      <c r="B5" s="211"/>
      <c r="C5"/>
      <c r="D5"/>
      <c r="E5"/>
      <c r="F5"/>
      <c r="G5"/>
      <c r="H5"/>
      <c r="I5"/>
      <c r="J5"/>
      <c r="K5"/>
      <c r="L5" s="211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2" hidden="1" customHeight="1">
      <c r="A6"/>
      <c r="B6" s="211"/>
      <c r="C6"/>
      <c r="D6" s="214" t="s">
        <v>15</v>
      </c>
      <c r="E6"/>
      <c r="F6"/>
      <c r="G6"/>
      <c r="H6"/>
      <c r="I6"/>
      <c r="J6"/>
      <c r="K6"/>
      <c r="L6" s="211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16.5" hidden="1" customHeight="1">
      <c r="A7"/>
      <c r="B7" s="211"/>
      <c r="C7"/>
      <c r="D7"/>
      <c r="E7" s="360" t="s">
        <v>16</v>
      </c>
      <c r="F7" s="360"/>
      <c r="G7" s="360"/>
      <c r="H7" s="360"/>
      <c r="I7"/>
      <c r="J7"/>
      <c r="K7"/>
      <c r="L7" s="211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s="215" customFormat="1" ht="12" hidden="1" customHeight="1">
      <c r="B8" s="216"/>
      <c r="D8" s="214" t="s">
        <v>88</v>
      </c>
      <c r="L8" s="216"/>
    </row>
    <row r="9" spans="1:1024" s="215" customFormat="1" ht="36.950000000000003" hidden="1" customHeight="1">
      <c r="B9" s="216"/>
      <c r="D9"/>
      <c r="E9" s="359" t="s">
        <v>721</v>
      </c>
      <c r="F9" s="359"/>
      <c r="G9" s="359"/>
      <c r="H9" s="359"/>
      <c r="L9" s="216"/>
    </row>
    <row r="10" spans="1:1024" s="215" customFormat="1" hidden="1">
      <c r="B10" s="216"/>
      <c r="D10"/>
      <c r="E10"/>
      <c r="F10"/>
      <c r="G10"/>
      <c r="H10"/>
      <c r="L10" s="216"/>
    </row>
    <row r="11" spans="1:1024" s="215" customFormat="1" ht="12" hidden="1" customHeight="1">
      <c r="B11" s="216"/>
      <c r="D11" s="214" t="s">
        <v>722</v>
      </c>
      <c r="E11"/>
      <c r="F11" s="208"/>
      <c r="G11"/>
      <c r="H11"/>
      <c r="I11" s="214" t="s">
        <v>18</v>
      </c>
      <c r="J11" s="208"/>
      <c r="L11" s="216"/>
    </row>
    <row r="12" spans="1:1024" s="215" customFormat="1" ht="12" hidden="1" customHeight="1">
      <c r="B12" s="216"/>
      <c r="D12" s="214" t="s">
        <v>19</v>
      </c>
      <c r="E12"/>
      <c r="F12" s="208" t="s">
        <v>20</v>
      </c>
      <c r="G12"/>
      <c r="H12"/>
      <c r="I12" s="214" t="s">
        <v>21</v>
      </c>
      <c r="J12" s="217" t="s">
        <v>750</v>
      </c>
      <c r="L12" s="216"/>
    </row>
    <row r="13" spans="1:1024" s="215" customFormat="1" ht="10.9" hidden="1" customHeight="1">
      <c r="B13" s="216"/>
      <c r="D13"/>
      <c r="E13"/>
      <c r="F13"/>
      <c r="G13"/>
      <c r="H13"/>
      <c r="I13"/>
      <c r="J13"/>
      <c r="L13" s="216"/>
    </row>
    <row r="14" spans="1:1024" s="215" customFormat="1" ht="12" hidden="1" customHeight="1">
      <c r="B14" s="216"/>
      <c r="D14" s="214" t="s">
        <v>723</v>
      </c>
      <c r="E14"/>
      <c r="F14"/>
      <c r="G14"/>
      <c r="H14"/>
      <c r="I14" s="214" t="s">
        <v>23</v>
      </c>
      <c r="J14" s="208"/>
      <c r="L14" s="216"/>
    </row>
    <row r="15" spans="1:1024" s="215" customFormat="1" ht="18" hidden="1" customHeight="1">
      <c r="B15" s="216"/>
      <c r="D15"/>
      <c r="E15" s="208" t="s">
        <v>20</v>
      </c>
      <c r="F15"/>
      <c r="G15"/>
      <c r="H15"/>
      <c r="I15" s="214" t="s">
        <v>24</v>
      </c>
      <c r="J15" s="208"/>
      <c r="L15" s="216"/>
    </row>
    <row r="16" spans="1:1024" s="215" customFormat="1" ht="6.95" hidden="1" customHeight="1">
      <c r="B16" s="216"/>
      <c r="D16"/>
      <c r="E16"/>
      <c r="F16"/>
      <c r="G16"/>
      <c r="H16"/>
      <c r="I16"/>
      <c r="J16"/>
      <c r="L16" s="216"/>
    </row>
    <row r="17" spans="1:1024" s="215" customFormat="1" ht="12" hidden="1" customHeight="1">
      <c r="B17" s="216"/>
      <c r="D17" s="214" t="s">
        <v>724</v>
      </c>
      <c r="E17"/>
      <c r="F17"/>
      <c r="G17"/>
      <c r="H17"/>
      <c r="I17" s="214" t="s">
        <v>23</v>
      </c>
      <c r="J17" s="208"/>
      <c r="L17" s="216"/>
    </row>
    <row r="18" spans="1:1024" s="215" customFormat="1" ht="18" hidden="1" customHeight="1">
      <c r="B18" s="216"/>
      <c r="D18"/>
      <c r="E18" s="208" t="s">
        <v>20</v>
      </c>
      <c r="F18"/>
      <c r="G18"/>
      <c r="H18"/>
      <c r="I18" s="214" t="s">
        <v>24</v>
      </c>
      <c r="J18" s="208"/>
      <c r="L18" s="216"/>
    </row>
    <row r="19" spans="1:1024" s="215" customFormat="1" ht="6.95" hidden="1" customHeight="1">
      <c r="B19" s="216"/>
      <c r="D19"/>
      <c r="E19"/>
      <c r="F19"/>
      <c r="G19"/>
      <c r="H19"/>
      <c r="I19"/>
      <c r="J19"/>
      <c r="L19" s="216"/>
    </row>
    <row r="20" spans="1:1024" s="215" customFormat="1" ht="12" hidden="1" customHeight="1">
      <c r="B20" s="216"/>
      <c r="D20" s="214" t="s">
        <v>26</v>
      </c>
      <c r="E20"/>
      <c r="F20"/>
      <c r="G20"/>
      <c r="H20"/>
      <c r="I20" s="214" t="s">
        <v>23</v>
      </c>
      <c r="J20" s="208"/>
      <c r="L20" s="216"/>
    </row>
    <row r="21" spans="1:1024" s="215" customFormat="1" ht="18" hidden="1" customHeight="1">
      <c r="B21" s="216"/>
      <c r="D21"/>
      <c r="E21" s="208" t="s">
        <v>20</v>
      </c>
      <c r="F21"/>
      <c r="G21"/>
      <c r="H21"/>
      <c r="I21" s="214" t="s">
        <v>24</v>
      </c>
      <c r="J21" s="208"/>
      <c r="L21" s="216"/>
    </row>
    <row r="22" spans="1:1024" s="215" customFormat="1" ht="6.95" hidden="1" customHeight="1">
      <c r="B22" s="216"/>
      <c r="D22"/>
      <c r="E22"/>
      <c r="F22"/>
      <c r="G22"/>
      <c r="H22"/>
      <c r="I22"/>
      <c r="J22"/>
      <c r="L22" s="216"/>
    </row>
    <row r="23" spans="1:1024" s="215" customFormat="1" ht="12" hidden="1" customHeight="1">
      <c r="B23" s="216"/>
      <c r="D23" s="214" t="s">
        <v>28</v>
      </c>
      <c r="E23"/>
      <c r="F23"/>
      <c r="G23"/>
      <c r="H23"/>
      <c r="I23" s="214" t="s">
        <v>23</v>
      </c>
      <c r="J23" s="208"/>
      <c r="L23" s="216"/>
    </row>
    <row r="24" spans="1:1024" s="215" customFormat="1" ht="18" hidden="1" customHeight="1">
      <c r="B24" s="216"/>
      <c r="D24"/>
      <c r="E24" s="208" t="s">
        <v>20</v>
      </c>
      <c r="F24"/>
      <c r="G24"/>
      <c r="H24"/>
      <c r="I24" s="214" t="s">
        <v>24</v>
      </c>
      <c r="J24" s="208"/>
      <c r="L24" s="216"/>
    </row>
    <row r="25" spans="1:1024" s="215" customFormat="1" ht="6.95" hidden="1" customHeight="1">
      <c r="B25" s="216"/>
      <c r="D25"/>
      <c r="E25"/>
      <c r="F25"/>
      <c r="G25"/>
      <c r="H25"/>
      <c r="I25"/>
      <c r="J25"/>
      <c r="L25" s="216"/>
    </row>
    <row r="26" spans="1:1024" ht="12" hidden="1" customHeight="1">
      <c r="A26" s="215"/>
      <c r="B26" s="216"/>
      <c r="C26" s="215"/>
      <c r="D26" s="214" t="s">
        <v>29</v>
      </c>
      <c r="E26"/>
      <c r="F26"/>
      <c r="G26"/>
      <c r="H26"/>
      <c r="I26"/>
      <c r="J26"/>
      <c r="K26"/>
      <c r="L26" s="21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s="218" customFormat="1" ht="16.5" hidden="1" customHeight="1">
      <c r="B27" s="219"/>
      <c r="E27" s="362"/>
      <c r="F27" s="362"/>
      <c r="G27" s="362"/>
      <c r="H27" s="362"/>
      <c r="L27" s="219"/>
    </row>
    <row r="28" spans="1:1024" s="215" customFormat="1" ht="6.95" hidden="1" customHeight="1">
      <c r="B28" s="216"/>
      <c r="L28" s="216"/>
    </row>
    <row r="29" spans="1:1024" s="215" customFormat="1" ht="6.95" hidden="1" customHeight="1">
      <c r="B29" s="216"/>
      <c r="D29" s="220"/>
      <c r="E29" s="220"/>
      <c r="F29" s="220"/>
      <c r="G29" s="220"/>
      <c r="H29" s="220"/>
      <c r="I29" s="220"/>
      <c r="J29" s="220"/>
      <c r="K29" s="220"/>
      <c r="L29" s="216"/>
    </row>
    <row r="30" spans="1:1024" s="215" customFormat="1" ht="25.35" hidden="1" customHeight="1">
      <c r="B30" s="216"/>
      <c r="D30" s="221" t="s">
        <v>32</v>
      </c>
      <c r="E30"/>
      <c r="F30"/>
      <c r="G30"/>
      <c r="H30"/>
      <c r="I30"/>
      <c r="J30" s="222">
        <f>ROUND(J80, 2)</f>
        <v>0</v>
      </c>
      <c r="K30"/>
      <c r="L30" s="216"/>
    </row>
    <row r="31" spans="1:1024" s="215" customFormat="1" ht="6.95" hidden="1" customHeight="1">
      <c r="B31" s="216"/>
      <c r="D31" s="220"/>
      <c r="E31" s="220"/>
      <c r="F31" s="220"/>
      <c r="G31" s="220"/>
      <c r="H31" s="220"/>
      <c r="I31" s="220"/>
      <c r="J31" s="220"/>
      <c r="K31" s="220"/>
      <c r="L31" s="216"/>
    </row>
    <row r="32" spans="1:1024" s="215" customFormat="1" ht="14.45" hidden="1" customHeight="1">
      <c r="B32" s="216"/>
      <c r="D32"/>
      <c r="E32"/>
      <c r="F32" s="223" t="s">
        <v>725</v>
      </c>
      <c r="G32"/>
      <c r="H32"/>
      <c r="I32" s="223" t="s">
        <v>726</v>
      </c>
      <c r="J32" s="223" t="s">
        <v>727</v>
      </c>
      <c r="K32"/>
      <c r="L32" s="216"/>
    </row>
    <row r="33" spans="1:1024" s="215" customFormat="1" ht="14.45" hidden="1" customHeight="1">
      <c r="B33" s="216"/>
      <c r="D33" s="214" t="s">
        <v>33</v>
      </c>
      <c r="E33" s="214" t="s">
        <v>34</v>
      </c>
      <c r="F33" s="224">
        <f>ROUND((SUM(BE80:BE89)),  2)</f>
        <v>0</v>
      </c>
      <c r="G33"/>
      <c r="H33"/>
      <c r="I33" s="225">
        <v>0.21</v>
      </c>
      <c r="J33" s="224">
        <f>ROUND(((SUM(BE80:BE89))*I33),  2)</f>
        <v>0</v>
      </c>
      <c r="K33"/>
      <c r="L33" s="216"/>
    </row>
    <row r="34" spans="1:1024" s="215" customFormat="1" ht="14.45" hidden="1" customHeight="1">
      <c r="B34" s="216"/>
      <c r="D34"/>
      <c r="E34" s="214" t="s">
        <v>36</v>
      </c>
      <c r="F34" s="224">
        <f>ROUND((SUM(BF80:BF89)),  2)</f>
        <v>0</v>
      </c>
      <c r="G34"/>
      <c r="H34"/>
      <c r="I34" s="225">
        <v>0.15</v>
      </c>
      <c r="J34" s="224">
        <f>ROUND(((SUM(BF80:BF89))*I34),  2)</f>
        <v>0</v>
      </c>
      <c r="K34"/>
      <c r="L34" s="216"/>
    </row>
    <row r="35" spans="1:1024" s="215" customFormat="1" ht="14.45" hidden="1" customHeight="1">
      <c r="B35" s="216"/>
      <c r="D35"/>
      <c r="E35" s="214" t="s">
        <v>37</v>
      </c>
      <c r="F35" s="224">
        <f>ROUND((SUM(BG80:BG89)),  2)</f>
        <v>0</v>
      </c>
      <c r="G35"/>
      <c r="H35"/>
      <c r="I35" s="225">
        <v>0.21</v>
      </c>
      <c r="J35" s="224">
        <f>0</f>
        <v>0</v>
      </c>
      <c r="K35"/>
      <c r="L35" s="216"/>
    </row>
    <row r="36" spans="1:1024" s="215" customFormat="1" ht="14.45" hidden="1" customHeight="1">
      <c r="B36" s="216"/>
      <c r="D36"/>
      <c r="E36" s="214" t="s">
        <v>38</v>
      </c>
      <c r="F36" s="224">
        <f>ROUND((SUM(BH80:BH89)),  2)</f>
        <v>0</v>
      </c>
      <c r="G36"/>
      <c r="H36"/>
      <c r="I36" s="225">
        <v>0.15</v>
      </c>
      <c r="J36" s="224">
        <f>0</f>
        <v>0</v>
      </c>
      <c r="K36"/>
      <c r="L36" s="216"/>
    </row>
    <row r="37" spans="1:1024" s="215" customFormat="1" ht="14.45" hidden="1" customHeight="1">
      <c r="B37" s="216"/>
      <c r="D37"/>
      <c r="E37" s="214" t="s">
        <v>39</v>
      </c>
      <c r="F37" s="224">
        <f>ROUND((SUM(BI80:BI89)),  2)</f>
        <v>0</v>
      </c>
      <c r="G37"/>
      <c r="H37"/>
      <c r="I37" s="225">
        <v>0</v>
      </c>
      <c r="J37" s="224">
        <f>0</f>
        <v>0</v>
      </c>
      <c r="K37"/>
      <c r="L37" s="216"/>
    </row>
    <row r="38" spans="1:1024" s="215" customFormat="1" ht="6.95" hidden="1" customHeight="1">
      <c r="B38" s="216"/>
      <c r="D38"/>
      <c r="E38"/>
      <c r="F38"/>
      <c r="G38"/>
      <c r="H38"/>
      <c r="I38"/>
      <c r="J38"/>
      <c r="K38"/>
      <c r="L38" s="216"/>
    </row>
    <row r="39" spans="1:1024" ht="25.35" hidden="1" customHeight="1">
      <c r="A39" s="215"/>
      <c r="B39" s="216"/>
      <c r="C39" s="226"/>
      <c r="D39" s="227" t="s">
        <v>40</v>
      </c>
      <c r="E39" s="228"/>
      <c r="F39" s="228"/>
      <c r="G39" s="229" t="s">
        <v>41</v>
      </c>
      <c r="H39" s="230" t="s">
        <v>42</v>
      </c>
      <c r="I39" s="228"/>
      <c r="J39" s="231">
        <f>SUM(J30:J37)</f>
        <v>0</v>
      </c>
      <c r="K39" s="232"/>
      <c r="L39" s="216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ht="14.45" hidden="1" customHeight="1">
      <c r="A40" s="215"/>
      <c r="B40" s="233"/>
      <c r="C40" s="234"/>
      <c r="D40" s="234"/>
      <c r="E40" s="234"/>
      <c r="F40" s="234"/>
      <c r="G40" s="234"/>
      <c r="H40" s="234"/>
      <c r="I40" s="234"/>
      <c r="J40" s="234"/>
      <c r="K40" s="234"/>
      <c r="L40" s="216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hidden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4" spans="1:1024" s="215" customFormat="1" ht="6.95" hidden="1" customHeight="1">
      <c r="B44" s="235"/>
      <c r="C44" s="236"/>
      <c r="D44" s="236"/>
      <c r="E44" s="236"/>
      <c r="F44" s="236"/>
      <c r="G44" s="236"/>
      <c r="H44" s="236"/>
      <c r="I44" s="236"/>
      <c r="J44" s="236"/>
      <c r="K44" s="236"/>
      <c r="L44" s="216"/>
    </row>
    <row r="45" spans="1:1024" ht="24.95" hidden="1" customHeight="1">
      <c r="A45" s="215"/>
      <c r="B45" s="216"/>
      <c r="C45" s="212" t="s">
        <v>728</v>
      </c>
      <c r="D45"/>
      <c r="E45"/>
      <c r="F45"/>
      <c r="G45"/>
      <c r="H45"/>
      <c r="I45"/>
      <c r="J45"/>
      <c r="K45"/>
      <c r="L45" s="216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ht="6.95" hidden="1" customHeight="1">
      <c r="A46" s="215"/>
      <c r="B46" s="216"/>
      <c r="C46"/>
      <c r="D46"/>
      <c r="E46"/>
      <c r="F46"/>
      <c r="G46"/>
      <c r="H46"/>
      <c r="I46"/>
      <c r="J46"/>
      <c r="K46"/>
      <c r="L46" s="21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ht="12" hidden="1" customHeight="1">
      <c r="A47" s="215"/>
      <c r="B47" s="216"/>
      <c r="C47" s="214" t="s">
        <v>15</v>
      </c>
      <c r="D47"/>
      <c r="E47"/>
      <c r="F47"/>
      <c r="G47"/>
      <c r="H47"/>
      <c r="I47"/>
      <c r="J47"/>
      <c r="K47"/>
      <c r="L47" s="216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ht="16.5" hidden="1" customHeight="1">
      <c r="A48" s="215"/>
      <c r="B48" s="216"/>
      <c r="C48"/>
      <c r="D48"/>
      <c r="E48" s="360" t="str">
        <f>E7</f>
        <v>Římov-muzeum poutnictví</v>
      </c>
      <c r="F48" s="360"/>
      <c r="G48" s="360"/>
      <c r="H48" s="360"/>
      <c r="I48"/>
      <c r="J48"/>
      <c r="K48"/>
      <c r="L48" s="216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 ht="12" hidden="1" customHeight="1">
      <c r="A49" s="215"/>
      <c r="B49" s="216"/>
      <c r="C49" s="214" t="s">
        <v>88</v>
      </c>
      <c r="D49"/>
      <c r="E49"/>
      <c r="F49"/>
      <c r="G49"/>
      <c r="H49"/>
      <c r="I49"/>
      <c r="J49"/>
      <c r="K49"/>
      <c r="L49" s="216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ht="16.5" hidden="1" customHeight="1">
      <c r="A50" s="215"/>
      <c r="B50" s="216"/>
      <c r="C50"/>
      <c r="D50"/>
      <c r="E50" s="359" t="str">
        <f>E9</f>
        <v>Vyztužení stropu</v>
      </c>
      <c r="F50" s="359"/>
      <c r="G50" s="359"/>
      <c r="H50" s="359"/>
      <c r="I50"/>
      <c r="J50"/>
      <c r="K50"/>
      <c r="L50" s="216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 ht="6.95" hidden="1" customHeight="1">
      <c r="A51" s="215"/>
      <c r="B51" s="216"/>
      <c r="C51"/>
      <c r="D51"/>
      <c r="E51"/>
      <c r="F51"/>
      <c r="G51"/>
      <c r="H51"/>
      <c r="I51"/>
      <c r="J51"/>
      <c r="K51"/>
      <c r="L51" s="216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 ht="12" hidden="1" customHeight="1">
      <c r="A52" s="215"/>
      <c r="B52" s="216"/>
      <c r="C52" s="214" t="s">
        <v>19</v>
      </c>
      <c r="D52"/>
      <c r="E52"/>
      <c r="F52" s="208" t="str">
        <f>F12</f>
        <v/>
      </c>
      <c r="G52"/>
      <c r="H52"/>
      <c r="I52" s="214" t="s">
        <v>21</v>
      </c>
      <c r="J52" s="217" t="str">
        <f>IF(J12="","",J12)</f>
        <v>18. 4. 2017</v>
      </c>
      <c r="K52"/>
      <c r="L52" s="216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 ht="6.95" hidden="1" customHeight="1">
      <c r="A53" s="215"/>
      <c r="B53" s="216"/>
      <c r="C53"/>
      <c r="D53"/>
      <c r="E53"/>
      <c r="F53"/>
      <c r="G53"/>
      <c r="H53"/>
      <c r="I53"/>
      <c r="J53"/>
      <c r="K53"/>
      <c r="L53" s="216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 ht="13.7" hidden="1" customHeight="1">
      <c r="A54" s="215"/>
      <c r="B54" s="216"/>
      <c r="C54" s="214" t="s">
        <v>723</v>
      </c>
      <c r="D54"/>
      <c r="E54"/>
      <c r="F54" s="208" t="str">
        <f>E15</f>
        <v/>
      </c>
      <c r="G54"/>
      <c r="H54"/>
      <c r="I54" s="214" t="s">
        <v>26</v>
      </c>
      <c r="J54" s="237" t="str">
        <f>E21</f>
        <v/>
      </c>
      <c r="K54"/>
      <c r="L54" s="216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 ht="13.7" hidden="1" customHeight="1">
      <c r="A55" s="215"/>
      <c r="B55" s="216"/>
      <c r="C55" s="214" t="s">
        <v>724</v>
      </c>
      <c r="D55"/>
      <c r="E55"/>
      <c r="F55" s="208" t="str">
        <f>IF(E18="","",E18)</f>
        <v/>
      </c>
      <c r="G55"/>
      <c r="H55"/>
      <c r="I55" s="214" t="s">
        <v>28</v>
      </c>
      <c r="J55" s="237" t="str">
        <f>E24</f>
        <v/>
      </c>
      <c r="K55"/>
      <c r="L55" s="216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 ht="10.35" hidden="1" customHeight="1">
      <c r="A56" s="215"/>
      <c r="B56" s="216"/>
      <c r="C56"/>
      <c r="D56"/>
      <c r="E56"/>
      <c r="F56"/>
      <c r="G56"/>
      <c r="H56"/>
      <c r="I56"/>
      <c r="J56"/>
      <c r="K56"/>
      <c r="L56" s="21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 ht="29.25" hidden="1" customHeight="1">
      <c r="A57" s="215"/>
      <c r="B57" s="216"/>
      <c r="C57" s="238" t="s">
        <v>729</v>
      </c>
      <c r="D57" s="226"/>
      <c r="E57" s="226"/>
      <c r="F57" s="226"/>
      <c r="G57" s="226"/>
      <c r="H57" s="226"/>
      <c r="I57" s="226"/>
      <c r="J57" s="239" t="s">
        <v>94</v>
      </c>
      <c r="K57" s="226"/>
      <c r="L57" s="216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 ht="10.35" hidden="1" customHeight="1">
      <c r="A58" s="215"/>
      <c r="B58" s="216"/>
      <c r="C58"/>
      <c r="D58"/>
      <c r="E58"/>
      <c r="F58"/>
      <c r="G58"/>
      <c r="H58"/>
      <c r="I58"/>
      <c r="J58"/>
      <c r="K58"/>
      <c r="L58" s="216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 ht="22.9" hidden="1" customHeight="1">
      <c r="A59" s="215"/>
      <c r="B59" s="216"/>
      <c r="C59" s="240" t="s">
        <v>730</v>
      </c>
      <c r="D59"/>
      <c r="E59"/>
      <c r="F59"/>
      <c r="G59"/>
      <c r="H59"/>
      <c r="I59"/>
      <c r="J59" s="222">
        <f>J80</f>
        <v>0</v>
      </c>
      <c r="K59"/>
      <c r="L59" s="216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 s="208" t="s">
        <v>96</v>
      </c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 s="241" customFormat="1" ht="24.95" hidden="1" customHeight="1">
      <c r="B60" s="242"/>
      <c r="D60" s="243" t="s">
        <v>97</v>
      </c>
      <c r="E60" s="244"/>
      <c r="F60" s="244"/>
      <c r="G60" s="244"/>
      <c r="H60" s="244"/>
      <c r="I60" s="244"/>
      <c r="J60" s="245">
        <f>J81</f>
        <v>0</v>
      </c>
      <c r="L60" s="242"/>
    </row>
    <row r="61" spans="1:1024" s="215" customFormat="1" ht="21.75" hidden="1" customHeight="1">
      <c r="B61" s="216"/>
      <c r="L61" s="216"/>
    </row>
    <row r="62" spans="1:1024" ht="6.95" hidden="1" customHeight="1">
      <c r="A62" s="215"/>
      <c r="B62" s="233"/>
      <c r="C62" s="234"/>
      <c r="D62" s="234"/>
      <c r="E62" s="234"/>
      <c r="F62" s="234"/>
      <c r="G62" s="234"/>
      <c r="H62" s="234"/>
      <c r="I62" s="234"/>
      <c r="J62" s="234"/>
      <c r="K62" s="234"/>
      <c r="L62" s="216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 hidden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6" spans="1:1024" s="215" customFormat="1" ht="6.95" customHeight="1">
      <c r="B66" s="235"/>
      <c r="C66" s="236"/>
      <c r="D66" s="236"/>
      <c r="E66" s="236"/>
      <c r="F66" s="236"/>
      <c r="G66" s="236"/>
      <c r="H66" s="236"/>
      <c r="I66" s="236"/>
      <c r="J66" s="236"/>
      <c r="K66" s="236"/>
      <c r="L66" s="216"/>
    </row>
    <row r="67" spans="1:1024" ht="24.95" customHeight="1">
      <c r="A67" s="215"/>
      <c r="B67" s="216"/>
      <c r="C67" s="212" t="s">
        <v>731</v>
      </c>
      <c r="D67"/>
      <c r="E67"/>
      <c r="F67"/>
      <c r="G67"/>
      <c r="H67"/>
      <c r="I67"/>
      <c r="J67"/>
      <c r="K67"/>
      <c r="L67" s="216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 ht="6.95" customHeight="1">
      <c r="A68" s="215"/>
      <c r="B68" s="216"/>
      <c r="C68"/>
      <c r="D68"/>
      <c r="E68"/>
      <c r="F68"/>
      <c r="G68"/>
      <c r="H68"/>
      <c r="I68"/>
      <c r="J68"/>
      <c r="K68"/>
      <c r="L68" s="216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 ht="12" customHeight="1">
      <c r="A69" s="215"/>
      <c r="B69" s="216"/>
      <c r="C69" s="214" t="s">
        <v>15</v>
      </c>
      <c r="D69"/>
      <c r="E69"/>
      <c r="F69"/>
      <c r="G69"/>
      <c r="H69"/>
      <c r="I69"/>
      <c r="J69"/>
      <c r="K69"/>
      <c r="L69" s="216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 ht="16.5" customHeight="1">
      <c r="A70" s="215"/>
      <c r="B70" s="216"/>
      <c r="C70"/>
      <c r="D70"/>
      <c r="E70" s="360" t="str">
        <f>E7</f>
        <v>Římov-muzeum poutnictví</v>
      </c>
      <c r="F70" s="360"/>
      <c r="G70" s="360"/>
      <c r="H70" s="360"/>
      <c r="I70"/>
      <c r="J70"/>
      <c r="K70"/>
      <c r="L70" s="216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 ht="12" customHeight="1">
      <c r="A71" s="215"/>
      <c r="B71" s="216"/>
      <c r="C71" s="214" t="s">
        <v>88</v>
      </c>
      <c r="D71"/>
      <c r="E71"/>
      <c r="F71"/>
      <c r="G71"/>
      <c r="H71"/>
      <c r="I71"/>
      <c r="J71"/>
      <c r="K71"/>
      <c r="L71" s="216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 ht="16.5" customHeight="1">
      <c r="A72" s="215"/>
      <c r="B72" s="216"/>
      <c r="C72"/>
      <c r="D72"/>
      <c r="E72" s="359" t="str">
        <f>E9</f>
        <v>Vyztužení stropu</v>
      </c>
      <c r="F72" s="359"/>
      <c r="G72" s="359"/>
      <c r="H72" s="359"/>
      <c r="I72"/>
      <c r="J72"/>
      <c r="K72"/>
      <c r="L72" s="216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 ht="6.95" customHeight="1">
      <c r="A73" s="215"/>
      <c r="B73" s="216"/>
      <c r="C73"/>
      <c r="D73"/>
      <c r="E73"/>
      <c r="F73"/>
      <c r="G73"/>
      <c r="H73"/>
      <c r="I73"/>
      <c r="J73"/>
      <c r="K73"/>
      <c r="L73" s="216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 ht="12" customHeight="1">
      <c r="A74" s="215"/>
      <c r="B74" s="216"/>
      <c r="C74" s="214" t="s">
        <v>19</v>
      </c>
      <c r="D74"/>
      <c r="E74"/>
      <c r="F74" s="208" t="str">
        <f>F12</f>
        <v/>
      </c>
      <c r="G74"/>
      <c r="H74"/>
      <c r="I74" s="214" t="s">
        <v>21</v>
      </c>
      <c r="J74" s="217"/>
      <c r="K74"/>
      <c r="L74" s="216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 ht="6.95" customHeight="1">
      <c r="A75" s="215"/>
      <c r="B75" s="216"/>
      <c r="C75"/>
      <c r="D75"/>
      <c r="E75"/>
      <c r="F75"/>
      <c r="G75"/>
      <c r="H75"/>
      <c r="I75"/>
      <c r="J75"/>
      <c r="K75"/>
      <c r="L75" s="216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 ht="13.7" customHeight="1">
      <c r="A76" s="215"/>
      <c r="B76" s="216"/>
      <c r="C76" s="214" t="s">
        <v>723</v>
      </c>
      <c r="D76"/>
      <c r="E76"/>
      <c r="F76" s="208" t="str">
        <f>E15</f>
        <v/>
      </c>
      <c r="G76"/>
      <c r="H76"/>
      <c r="I76" s="214" t="s">
        <v>26</v>
      </c>
      <c r="J76" s="237" t="str">
        <f>E21</f>
        <v/>
      </c>
      <c r="K76"/>
      <c r="L76" s="21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4" ht="13.7" customHeight="1">
      <c r="A77" s="215"/>
      <c r="B77" s="216"/>
      <c r="C77" s="214" t="s">
        <v>724</v>
      </c>
      <c r="D77"/>
      <c r="E77"/>
      <c r="F77" s="208" t="str">
        <f>IF(E18="","",E18)</f>
        <v/>
      </c>
      <c r="G77"/>
      <c r="H77"/>
      <c r="I77" s="214" t="s">
        <v>28</v>
      </c>
      <c r="J77" s="237" t="str">
        <f>E24</f>
        <v/>
      </c>
      <c r="K77"/>
      <c r="L77" s="216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4" ht="10.35" customHeight="1">
      <c r="A78" s="215"/>
      <c r="B78" s="216"/>
      <c r="C78"/>
      <c r="D78"/>
      <c r="E78"/>
      <c r="F78"/>
      <c r="G78"/>
      <c r="H78"/>
      <c r="I78"/>
      <c r="J78"/>
      <c r="K78"/>
      <c r="L78" s="216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4" s="246" customFormat="1" ht="29.25" customHeight="1">
      <c r="B79" s="247"/>
      <c r="C79" s="248" t="s">
        <v>122</v>
      </c>
      <c r="D79" s="249" t="s">
        <v>123</v>
      </c>
      <c r="E79" s="249" t="s">
        <v>51</v>
      </c>
      <c r="F79" s="249" t="s">
        <v>124</v>
      </c>
      <c r="G79" s="249" t="s">
        <v>125</v>
      </c>
      <c r="H79" s="249" t="s">
        <v>126</v>
      </c>
      <c r="I79" s="249" t="s">
        <v>127</v>
      </c>
      <c r="J79" s="250" t="s">
        <v>94</v>
      </c>
      <c r="K79" s="251" t="s">
        <v>732</v>
      </c>
      <c r="L79" s="247"/>
      <c r="M79" s="252"/>
      <c r="N79" s="253"/>
      <c r="O79" s="253" t="s">
        <v>129</v>
      </c>
      <c r="P79" s="253" t="s">
        <v>130</v>
      </c>
      <c r="Q79" s="253" t="s">
        <v>733</v>
      </c>
      <c r="R79" s="253" t="s">
        <v>734</v>
      </c>
      <c r="S79" s="253" t="s">
        <v>133</v>
      </c>
      <c r="T79" s="254" t="s">
        <v>134</v>
      </c>
    </row>
    <row r="80" spans="1:1024" s="215" customFormat="1" ht="22.9" customHeight="1">
      <c r="B80" s="216"/>
      <c r="C80" s="255" t="s">
        <v>735</v>
      </c>
      <c r="J80" s="256">
        <f>BK80</f>
        <v>0</v>
      </c>
      <c r="L80" s="216"/>
      <c r="M80" s="257"/>
      <c r="N80" s="220"/>
      <c r="O80" s="220"/>
      <c r="P80" s="258">
        <f>P81</f>
        <v>127.12</v>
      </c>
      <c r="Q80" s="220"/>
      <c r="R80" s="258">
        <f>R81</f>
        <v>2.65456</v>
      </c>
      <c r="S80" s="220"/>
      <c r="T80" s="259">
        <f>T81</f>
        <v>0</v>
      </c>
      <c r="AT80" s="208" t="s">
        <v>68</v>
      </c>
      <c r="AU80" s="208" t="s">
        <v>96</v>
      </c>
      <c r="BK80" s="260">
        <f>BK81</f>
        <v>0</v>
      </c>
    </row>
    <row r="81" spans="2:65" s="261" customFormat="1" ht="25.9" customHeight="1">
      <c r="B81" s="262"/>
      <c r="D81" s="263" t="s">
        <v>68</v>
      </c>
      <c r="E81" s="264" t="s">
        <v>736</v>
      </c>
      <c r="F81" s="264" t="s">
        <v>737</v>
      </c>
      <c r="J81" s="265">
        <f>BK81</f>
        <v>0</v>
      </c>
      <c r="L81" s="262"/>
      <c r="M81" s="266"/>
      <c r="N81" s="267"/>
      <c r="O81" s="267"/>
      <c r="P81" s="268">
        <f>SUM(P82:P89)</f>
        <v>127.12</v>
      </c>
      <c r="Q81" s="267"/>
      <c r="R81" s="268">
        <f>SUM(R82:R89)</f>
        <v>2.65456</v>
      </c>
      <c r="S81" s="267"/>
      <c r="T81" s="269">
        <f>SUM(T82:T89)</f>
        <v>0</v>
      </c>
      <c r="AR81" s="263" t="s">
        <v>75</v>
      </c>
      <c r="AT81" s="270" t="s">
        <v>68</v>
      </c>
      <c r="AU81" s="270" t="s">
        <v>69</v>
      </c>
      <c r="AY81" s="263" t="s">
        <v>135</v>
      </c>
      <c r="BK81" s="271">
        <f>SUM(BK82:BK89)</f>
        <v>0</v>
      </c>
    </row>
    <row r="82" spans="2:65" s="215" customFormat="1" ht="16.5" customHeight="1">
      <c r="B82" s="272"/>
      <c r="C82" s="273">
        <v>1</v>
      </c>
      <c r="D82" s="273" t="s">
        <v>136</v>
      </c>
      <c r="E82" s="274" t="s">
        <v>738</v>
      </c>
      <c r="F82" s="275" t="s">
        <v>739</v>
      </c>
      <c r="G82" s="276" t="s">
        <v>210</v>
      </c>
      <c r="H82" s="277">
        <f>H84</f>
        <v>16</v>
      </c>
      <c r="I82" s="278"/>
      <c r="J82" s="278">
        <f>ROUND(I82*H82,2)</f>
        <v>0</v>
      </c>
      <c r="K82" s="275" t="s">
        <v>740</v>
      </c>
      <c r="L82" s="216"/>
      <c r="M82" s="279"/>
      <c r="N82" s="280"/>
      <c r="O82" s="281">
        <v>1.6160000000000001</v>
      </c>
      <c r="P82" s="281">
        <f>O82*H82</f>
        <v>25.856000000000002</v>
      </c>
      <c r="Q82" s="281">
        <v>3.3020000000000001E-2</v>
      </c>
      <c r="R82" s="281">
        <f>Q82*H82</f>
        <v>0.52832000000000001</v>
      </c>
      <c r="S82" s="281">
        <v>0</v>
      </c>
      <c r="T82" s="282">
        <f>S82*H82</f>
        <v>0</v>
      </c>
      <c r="AR82" s="208" t="s">
        <v>140</v>
      </c>
      <c r="AT82" s="208" t="s">
        <v>136</v>
      </c>
      <c r="AU82" s="208" t="s">
        <v>75</v>
      </c>
      <c r="AY82" s="208" t="s">
        <v>135</v>
      </c>
      <c r="BE82" s="283">
        <f>IF(N82="základní",J82,0)</f>
        <v>0</v>
      </c>
      <c r="BF82" s="283">
        <f>IF(N82="snížená",J82,0)</f>
        <v>0</v>
      </c>
      <c r="BG82" s="283">
        <f>IF(N82="zákl. přenesená",J82,0)</f>
        <v>0</v>
      </c>
      <c r="BH82" s="283">
        <f>IF(N82="sníž. přenesená",J82,0)</f>
        <v>0</v>
      </c>
      <c r="BI82" s="283">
        <f>IF(N82="nulová",J82,0)</f>
        <v>0</v>
      </c>
      <c r="BJ82" s="208" t="s">
        <v>75</v>
      </c>
      <c r="BK82" s="283">
        <f>ROUND(I82*H82,2)</f>
        <v>0</v>
      </c>
      <c r="BL82" s="208" t="s">
        <v>140</v>
      </c>
      <c r="BM82" s="208" t="s">
        <v>741</v>
      </c>
    </row>
    <row r="83" spans="2:65" s="284" customFormat="1" ht="11.25">
      <c r="B83" s="285"/>
      <c r="D83" s="286" t="s">
        <v>148</v>
      </c>
      <c r="E83" s="287"/>
      <c r="F83" s="288" t="s">
        <v>742</v>
      </c>
      <c r="H83" s="287"/>
      <c r="L83" s="285"/>
      <c r="M83" s="289"/>
      <c r="N83" s="290"/>
      <c r="O83" s="290"/>
      <c r="P83" s="290"/>
      <c r="Q83" s="290"/>
      <c r="R83" s="290"/>
      <c r="S83" s="290"/>
      <c r="T83" s="291"/>
      <c r="AT83" s="287" t="s">
        <v>148</v>
      </c>
      <c r="AU83" s="287" t="s">
        <v>75</v>
      </c>
      <c r="AV83" s="284" t="s">
        <v>75</v>
      </c>
      <c r="AW83" s="284" t="s">
        <v>27</v>
      </c>
      <c r="AX83" s="284" t="s">
        <v>69</v>
      </c>
      <c r="AY83" s="287" t="s">
        <v>135</v>
      </c>
    </row>
    <row r="84" spans="2:65" s="292" customFormat="1" ht="11.25">
      <c r="B84" s="293"/>
      <c r="D84" s="286" t="s">
        <v>148</v>
      </c>
      <c r="E84" s="294"/>
      <c r="F84" s="295" t="s">
        <v>771</v>
      </c>
      <c r="H84" s="296">
        <f>4*4</f>
        <v>16</v>
      </c>
      <c r="L84" s="293"/>
      <c r="M84" s="297"/>
      <c r="N84" s="298"/>
      <c r="O84" s="298"/>
      <c r="P84" s="298"/>
      <c r="Q84" s="298"/>
      <c r="R84" s="298"/>
      <c r="S84" s="298"/>
      <c r="T84" s="299"/>
      <c r="AT84" s="294" t="s">
        <v>148</v>
      </c>
      <c r="AU84" s="294" t="s">
        <v>75</v>
      </c>
      <c r="AV84" s="292" t="s">
        <v>86</v>
      </c>
      <c r="AW84" s="292" t="s">
        <v>27</v>
      </c>
      <c r="AX84" s="292" t="s">
        <v>75</v>
      </c>
      <c r="AY84" s="294" t="s">
        <v>135</v>
      </c>
    </row>
    <row r="85" spans="2:65" s="215" customFormat="1" ht="16.5" customHeight="1">
      <c r="B85" s="272"/>
      <c r="C85" s="273">
        <v>2</v>
      </c>
      <c r="D85" s="273" t="s">
        <v>136</v>
      </c>
      <c r="E85" s="274" t="s">
        <v>743</v>
      </c>
      <c r="F85" s="275" t="s">
        <v>744</v>
      </c>
      <c r="G85" s="276" t="s">
        <v>139</v>
      </c>
      <c r="H85" s="277">
        <f>H86</f>
        <v>16</v>
      </c>
      <c r="I85" s="278"/>
      <c r="J85" s="278">
        <f>ROUND(I85*H85,2)</f>
        <v>0</v>
      </c>
      <c r="K85" s="275" t="s">
        <v>740</v>
      </c>
      <c r="L85" s="216"/>
      <c r="M85" s="279"/>
      <c r="N85" s="280"/>
      <c r="O85" s="281">
        <v>0.89100000000000001</v>
      </c>
      <c r="P85" s="281">
        <f>O85*H85</f>
        <v>14.256</v>
      </c>
      <c r="Q85" s="281">
        <v>8.8400000000000006E-3</v>
      </c>
      <c r="R85" s="281">
        <f>Q85*H85</f>
        <v>0.14144000000000001</v>
      </c>
      <c r="S85" s="281">
        <v>0</v>
      </c>
      <c r="T85" s="282">
        <f>S85*H85</f>
        <v>0</v>
      </c>
      <c r="AR85" s="208" t="s">
        <v>140</v>
      </c>
      <c r="AT85" s="208" t="s">
        <v>136</v>
      </c>
      <c r="AU85" s="208" t="s">
        <v>75</v>
      </c>
      <c r="AY85" s="208" t="s">
        <v>135</v>
      </c>
      <c r="BE85" s="283">
        <f>IF(N85="základní",J85,0)</f>
        <v>0</v>
      </c>
      <c r="BF85" s="283">
        <f>IF(N85="snížená",J85,0)</f>
        <v>0</v>
      </c>
      <c r="BG85" s="283">
        <f>IF(N85="zákl. přenesená",J85,0)</f>
        <v>0</v>
      </c>
      <c r="BH85" s="283">
        <f>IF(N85="sníž. přenesená",J85,0)</f>
        <v>0</v>
      </c>
      <c r="BI85" s="283">
        <f>IF(N85="nulová",J85,0)</f>
        <v>0</v>
      </c>
      <c r="BJ85" s="208" t="s">
        <v>75</v>
      </c>
      <c r="BK85" s="283">
        <f>ROUND(I85*H85,2)</f>
        <v>0</v>
      </c>
      <c r="BL85" s="208" t="s">
        <v>140</v>
      </c>
      <c r="BM85" s="208" t="s">
        <v>745</v>
      </c>
    </row>
    <row r="86" spans="2:65" s="292" customFormat="1" ht="11.25">
      <c r="B86" s="293"/>
      <c r="D86" s="286" t="s">
        <v>148</v>
      </c>
      <c r="E86" s="294"/>
      <c r="F86" s="295" t="s">
        <v>772</v>
      </c>
      <c r="H86" s="296">
        <f>4*4*1</f>
        <v>16</v>
      </c>
      <c r="L86" s="293"/>
      <c r="M86" s="297"/>
      <c r="N86" s="298"/>
      <c r="O86" s="298"/>
      <c r="P86" s="298"/>
      <c r="Q86" s="298"/>
      <c r="R86" s="298"/>
      <c r="S86" s="298"/>
      <c r="T86" s="299"/>
      <c r="AT86" s="294" t="s">
        <v>148</v>
      </c>
      <c r="AU86" s="294" t="s">
        <v>75</v>
      </c>
      <c r="AV86" s="292" t="s">
        <v>86</v>
      </c>
      <c r="AW86" s="292" t="s">
        <v>27</v>
      </c>
      <c r="AX86" s="292" t="s">
        <v>75</v>
      </c>
      <c r="AY86" s="294" t="s">
        <v>135</v>
      </c>
    </row>
    <row r="87" spans="2:65" s="215" customFormat="1" ht="16.5" customHeight="1">
      <c r="B87" s="272"/>
      <c r="C87" s="273">
        <v>3</v>
      </c>
      <c r="D87" s="273" t="s">
        <v>136</v>
      </c>
      <c r="E87" s="274" t="s">
        <v>746</v>
      </c>
      <c r="F87" s="275" t="s">
        <v>747</v>
      </c>
      <c r="G87" s="276" t="s">
        <v>256</v>
      </c>
      <c r="H87" s="277">
        <f>H89</f>
        <v>16</v>
      </c>
      <c r="I87" s="278"/>
      <c r="J87" s="278">
        <f>ROUND(I87*H87,2)</f>
        <v>0</v>
      </c>
      <c r="K87" s="275" t="s">
        <v>740</v>
      </c>
      <c r="L87" s="216"/>
      <c r="M87" s="279"/>
      <c r="N87" s="280"/>
      <c r="O87" s="281">
        <v>5.4379999999999997</v>
      </c>
      <c r="P87" s="281">
        <f>O87*H87</f>
        <v>87.007999999999996</v>
      </c>
      <c r="Q87" s="281">
        <v>0.12404999999999999</v>
      </c>
      <c r="R87" s="281">
        <f>Q87*H87</f>
        <v>1.9847999999999999</v>
      </c>
      <c r="S87" s="281">
        <v>0</v>
      </c>
      <c r="T87" s="282">
        <f>S87*H87</f>
        <v>0</v>
      </c>
      <c r="AR87" s="208" t="s">
        <v>140</v>
      </c>
      <c r="AT87" s="208" t="s">
        <v>136</v>
      </c>
      <c r="AU87" s="208" t="s">
        <v>75</v>
      </c>
      <c r="AY87" s="208" t="s">
        <v>135</v>
      </c>
      <c r="BE87" s="283">
        <f>IF(N87="základní",J87,0)</f>
        <v>0</v>
      </c>
      <c r="BF87" s="283">
        <f>IF(N87="snížená",J87,0)</f>
        <v>0</v>
      </c>
      <c r="BG87" s="283">
        <f>IF(N87="zákl. přenesená",J87,0)</f>
        <v>0</v>
      </c>
      <c r="BH87" s="283">
        <f>IF(N87="sníž. přenesená",J87,0)</f>
        <v>0</v>
      </c>
      <c r="BI87" s="283">
        <f>IF(N87="nulová",J87,0)</f>
        <v>0</v>
      </c>
      <c r="BJ87" s="208" t="s">
        <v>75</v>
      </c>
      <c r="BK87" s="283">
        <f>ROUND(I87*H87,2)</f>
        <v>0</v>
      </c>
      <c r="BL87" s="208" t="s">
        <v>140</v>
      </c>
      <c r="BM87" s="208" t="s">
        <v>748</v>
      </c>
    </row>
    <row r="88" spans="2:65" s="284" customFormat="1" ht="11.25">
      <c r="B88" s="285"/>
      <c r="D88" s="286" t="s">
        <v>148</v>
      </c>
      <c r="E88" s="287"/>
      <c r="F88" s="288" t="s">
        <v>749</v>
      </c>
      <c r="H88" s="287"/>
      <c r="L88" s="285"/>
      <c r="M88" s="289"/>
      <c r="N88" s="290"/>
      <c r="O88" s="290"/>
      <c r="P88" s="290"/>
      <c r="Q88" s="290"/>
      <c r="R88" s="290"/>
      <c r="S88" s="290"/>
      <c r="T88" s="291"/>
      <c r="AT88" s="287" t="s">
        <v>148</v>
      </c>
      <c r="AU88" s="287" t="s">
        <v>75</v>
      </c>
      <c r="AV88" s="284" t="s">
        <v>75</v>
      </c>
      <c r="AW88" s="284" t="s">
        <v>27</v>
      </c>
      <c r="AX88" s="284" t="s">
        <v>69</v>
      </c>
      <c r="AY88" s="287" t="s">
        <v>135</v>
      </c>
    </row>
    <row r="89" spans="2:65" s="292" customFormat="1" ht="11.25">
      <c r="B89" s="293"/>
      <c r="D89" s="286" t="s">
        <v>148</v>
      </c>
      <c r="E89" s="294"/>
      <c r="F89" s="295" t="s">
        <v>773</v>
      </c>
      <c r="H89" s="296">
        <f>4*4</f>
        <v>16</v>
      </c>
      <c r="L89" s="293"/>
      <c r="M89" s="300"/>
      <c r="N89" s="301"/>
      <c r="O89" s="301"/>
      <c r="P89" s="301"/>
      <c r="Q89" s="301"/>
      <c r="R89" s="301"/>
      <c r="S89" s="301"/>
      <c r="T89" s="302"/>
      <c r="AT89" s="294" t="s">
        <v>148</v>
      </c>
      <c r="AU89" s="294" t="s">
        <v>75</v>
      </c>
      <c r="AV89" s="292" t="s">
        <v>86</v>
      </c>
      <c r="AW89" s="292" t="s">
        <v>27</v>
      </c>
      <c r="AX89" s="292" t="s">
        <v>75</v>
      </c>
      <c r="AY89" s="294" t="s">
        <v>135</v>
      </c>
    </row>
    <row r="90" spans="2:65" s="215" customFormat="1" ht="6.95" customHeight="1">
      <c r="B90" s="233"/>
      <c r="C90" s="234"/>
      <c r="D90" s="234"/>
      <c r="E90" s="234"/>
      <c r="F90" s="234"/>
      <c r="G90" s="234"/>
      <c r="H90" s="234"/>
      <c r="I90" s="234"/>
      <c r="J90" s="234"/>
      <c r="K90" s="234"/>
      <c r="L90" s="216"/>
    </row>
  </sheetData>
  <autoFilter ref="C79:K89"/>
  <mergeCells count="8">
    <mergeCell ref="E50:H50"/>
    <mergeCell ref="E70:H70"/>
    <mergeCell ref="E72:H72"/>
    <mergeCell ref="L2:V2"/>
    <mergeCell ref="E7:H7"/>
    <mergeCell ref="E9:H9"/>
    <mergeCell ref="E27:H27"/>
    <mergeCell ref="E48:H48"/>
  </mergeCells>
  <pageMargins left="0.39374999999999999" right="0.39374999999999999" top="0.39374999999999999" bottom="0.39374999999999999" header="0.51180555555555496" footer="0"/>
  <pageSetup paperSize="0" scale="0" firstPageNumber="0" fitToHeight="100" orientation="portrait" usePrinterDefaults="0" horizontalDpi="0" verticalDpi="0" copies="0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1 - Římov-muzeum poutnictví</vt:lpstr>
      <vt:lpstr>elektro</vt:lpstr>
      <vt:lpstr>767 - Vyztužení stropu</vt:lpstr>
      <vt:lpstr>'767 - Vyztužení stropu'!_FiltrDatabaze</vt:lpstr>
      <vt:lpstr>'1 - Římov-muzeum poutnictví'!Názvy_tisku</vt:lpstr>
      <vt:lpstr>'767 - Vyztužení stropu'!Názvy_tisku</vt:lpstr>
      <vt:lpstr>'Rekapitulace stavby'!Názvy_tisku</vt:lpstr>
      <vt:lpstr>'1 - Římov-muzeum poutnictví'!Oblast_tisku</vt:lpstr>
      <vt:lpstr>'767 - Vyztužení stropu'!Oblast_tisku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Jindra Milan</dc:creator>
  <cp:lastModifiedBy>Kristýna Soukupová</cp:lastModifiedBy>
  <cp:revision>0</cp:revision>
  <dcterms:created xsi:type="dcterms:W3CDTF">2017-04-28T12:26:40Z</dcterms:created>
  <dcterms:modified xsi:type="dcterms:W3CDTF">2019-07-18T05:18:05Z</dcterms:modified>
  <dc:language>cs-CZ</dc:language>
</cp:coreProperties>
</file>